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7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8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9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0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11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1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13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drawings/drawing14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laros\Documents\"/>
    </mc:Choice>
  </mc:AlternateContent>
  <workbookProtection lockStructure="1"/>
  <bookViews>
    <workbookView xWindow="-120" yWindow="-120" windowWidth="20730" windowHeight="11160" tabRatio="798" activeTab="1"/>
  </bookViews>
  <sheets>
    <sheet name="Dec 31-Jan 27" sheetId="17" r:id="rId1"/>
    <sheet name="Jan 28-Feb 24" sheetId="14" r:id="rId2"/>
    <sheet name="Feb 25-Mar 24" sheetId="1" r:id="rId3"/>
    <sheet name="Mar 25-Apr 21" sheetId="5" r:id="rId4"/>
    <sheet name="Apr 22-May19" sheetId="6" r:id="rId5"/>
    <sheet name="May 20-Jun16" sheetId="7" r:id="rId6"/>
    <sheet name="Jun17-Jul14" sheetId="8" r:id="rId7"/>
    <sheet name="Jul 15-Aug 11" sheetId="9" r:id="rId8"/>
    <sheet name="Aug 12-Sept 8" sheetId="10" r:id="rId9"/>
    <sheet name="Sept 9-Oct 6" sheetId="11" r:id="rId10"/>
    <sheet name="Oct 7-Nov3" sheetId="12" r:id="rId11"/>
    <sheet name="Nov 4-Dec 1" sheetId="13" r:id="rId12"/>
    <sheet name="Dec 2-Dec 29" sheetId="15" r:id="rId13"/>
    <sheet name="Dec 29-Jan 25" sheetId="16" r:id="rId14"/>
    <sheet name="Shift Data" sheetId="2" r:id="rId15"/>
    <sheet name="Form Responses 1" sheetId="3" state="hidden" r:id="rId16"/>
  </sheets>
  <definedNames>
    <definedName name="Security">'Shift Data'!$A$2:$B$11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0" i="17" l="1"/>
  <c r="I60" i="17"/>
  <c r="R60" i="17" s="1"/>
  <c r="R58" i="17"/>
  <c r="Q58" i="17"/>
  <c r="I58" i="17"/>
  <c r="Q57" i="17"/>
  <c r="R57" i="17" s="1"/>
  <c r="I57" i="17"/>
  <c r="Q55" i="17"/>
  <c r="I55" i="17"/>
  <c r="R55" i="17" s="1"/>
  <c r="Q54" i="17"/>
  <c r="I54" i="17"/>
  <c r="R54" i="17" s="1"/>
  <c r="R53" i="17"/>
  <c r="Q53" i="17"/>
  <c r="I53" i="17"/>
  <c r="Q52" i="17"/>
  <c r="R52" i="17" s="1"/>
  <c r="I52" i="17"/>
  <c r="Q51" i="17"/>
  <c r="I51" i="17"/>
  <c r="R51" i="17" s="1"/>
  <c r="Q50" i="17"/>
  <c r="I50" i="17"/>
  <c r="R50" i="17" s="1"/>
  <c r="R48" i="17"/>
  <c r="Q48" i="17"/>
  <c r="I48" i="17"/>
  <c r="Q47" i="17"/>
  <c r="I47" i="17"/>
  <c r="R47" i="17" s="1"/>
  <c r="Q46" i="17"/>
  <c r="I46" i="17"/>
  <c r="R46" i="17" s="1"/>
  <c r="Q45" i="17"/>
  <c r="I45" i="17"/>
  <c r="R45" i="17" s="1"/>
  <c r="R44" i="17"/>
  <c r="Q44" i="17"/>
  <c r="I44" i="17"/>
  <c r="Q42" i="17"/>
  <c r="I42" i="17"/>
  <c r="R42" i="17" s="1"/>
  <c r="Q41" i="17"/>
  <c r="I41" i="17"/>
  <c r="R41" i="17" s="1"/>
  <c r="Q40" i="17"/>
  <c r="I40" i="17"/>
  <c r="R40" i="17" s="1"/>
  <c r="R39" i="17"/>
  <c r="Q39" i="17"/>
  <c r="I39" i="17"/>
  <c r="Q37" i="17"/>
  <c r="R37" i="17" s="1"/>
  <c r="I37" i="17"/>
  <c r="Q36" i="17"/>
  <c r="R36" i="17" s="1"/>
  <c r="I36" i="17"/>
  <c r="Q35" i="17"/>
  <c r="R35" i="17" s="1"/>
  <c r="I35" i="17"/>
  <c r="R30" i="17"/>
  <c r="Q30" i="17"/>
  <c r="I30" i="17"/>
  <c r="Q28" i="17"/>
  <c r="R28" i="17" s="1"/>
  <c r="I28" i="17"/>
  <c r="Q27" i="17"/>
  <c r="I27" i="17"/>
  <c r="R27" i="17" s="1"/>
  <c r="Q25" i="17"/>
  <c r="I25" i="17"/>
  <c r="R25" i="17" s="1"/>
  <c r="R24" i="17"/>
  <c r="Q24" i="17"/>
  <c r="I24" i="17"/>
  <c r="Q23" i="17"/>
  <c r="I23" i="17"/>
  <c r="R23" i="17" s="1"/>
  <c r="Q22" i="17"/>
  <c r="I22" i="17"/>
  <c r="R22" i="17" s="1"/>
  <c r="Q21" i="17"/>
  <c r="I21" i="17"/>
  <c r="R21" i="17" s="1"/>
  <c r="R20" i="17"/>
  <c r="Q20" i="17"/>
  <c r="I20" i="17"/>
  <c r="Q18" i="17"/>
  <c r="I18" i="17"/>
  <c r="R18" i="17" s="1"/>
  <c r="Q17" i="17"/>
  <c r="I17" i="17"/>
  <c r="R17" i="17" s="1"/>
  <c r="Q16" i="17"/>
  <c r="I16" i="17"/>
  <c r="R16" i="17" s="1"/>
  <c r="R15" i="17"/>
  <c r="Q15" i="17"/>
  <c r="I15" i="17"/>
  <c r="Q14" i="17"/>
  <c r="I14" i="17"/>
  <c r="R14" i="17" s="1"/>
  <c r="Q12" i="17"/>
  <c r="I12" i="17"/>
  <c r="R12" i="17" s="1"/>
  <c r="Q11" i="17"/>
  <c r="I11" i="17"/>
  <c r="R11" i="17" s="1"/>
  <c r="R10" i="17"/>
  <c r="Q10" i="17"/>
  <c r="I10" i="17"/>
  <c r="Q9" i="17"/>
  <c r="I9" i="17"/>
  <c r="R9" i="17" s="1"/>
  <c r="Q7" i="17"/>
  <c r="I7" i="17"/>
  <c r="R7" i="17" s="1"/>
  <c r="Q6" i="17"/>
  <c r="R6" i="17" s="1"/>
  <c r="I6" i="17"/>
  <c r="R5" i="17"/>
  <c r="Q5" i="17"/>
  <c r="I5" i="17"/>
  <c r="B4" i="17"/>
  <c r="C4" i="17" s="1"/>
  <c r="D4" i="17" s="1"/>
  <c r="E4" i="17" s="1"/>
  <c r="F4" i="17" s="1"/>
  <c r="G4" i="17" s="1"/>
  <c r="H4" i="17" s="1"/>
  <c r="J4" i="17" s="1"/>
  <c r="K4" i="17" s="1"/>
  <c r="L4" i="17" s="1"/>
  <c r="M4" i="17" s="1"/>
  <c r="N4" i="17" s="1"/>
  <c r="O4" i="17" s="1"/>
  <c r="P4" i="17" s="1"/>
  <c r="G2" i="17"/>
  <c r="E32" i="17" s="1"/>
  <c r="Q60" i="16"/>
  <c r="I60" i="16"/>
  <c r="R60" i="16" s="1"/>
  <c r="Q58" i="16"/>
  <c r="R58" i="16" s="1"/>
  <c r="I58" i="16"/>
  <c r="R57" i="16"/>
  <c r="Q57" i="16"/>
  <c r="I57" i="16"/>
  <c r="Q55" i="16"/>
  <c r="I55" i="16"/>
  <c r="R55" i="16" s="1"/>
  <c r="Q54" i="16"/>
  <c r="I54" i="16"/>
  <c r="R54" i="16" s="1"/>
  <c r="Q53" i="16"/>
  <c r="I53" i="16"/>
  <c r="R53" i="16" s="1"/>
  <c r="Q52" i="16"/>
  <c r="R52" i="16" s="1"/>
  <c r="I52" i="16"/>
  <c r="Q51" i="16"/>
  <c r="I51" i="16"/>
  <c r="R51" i="16" s="1"/>
  <c r="Q50" i="16"/>
  <c r="I50" i="16"/>
  <c r="R50" i="16" s="1"/>
  <c r="R48" i="16"/>
  <c r="Q48" i="16"/>
  <c r="I48" i="16"/>
  <c r="Q47" i="16"/>
  <c r="I47" i="16"/>
  <c r="R47" i="16" s="1"/>
  <c r="Q46" i="16"/>
  <c r="I46" i="16"/>
  <c r="R46" i="16" s="1"/>
  <c r="Q45" i="16"/>
  <c r="I45" i="16"/>
  <c r="R45" i="16" s="1"/>
  <c r="R44" i="16"/>
  <c r="Q44" i="16"/>
  <c r="I44" i="16"/>
  <c r="Q42" i="16"/>
  <c r="I42" i="16"/>
  <c r="R42" i="16" s="1"/>
  <c r="Q41" i="16"/>
  <c r="I41" i="16"/>
  <c r="R41" i="16" s="1"/>
  <c r="Q40" i="16"/>
  <c r="I40" i="16"/>
  <c r="R40" i="16" s="1"/>
  <c r="R39" i="16"/>
  <c r="Q39" i="16"/>
  <c r="I39" i="16"/>
  <c r="Q37" i="16"/>
  <c r="R37" i="16" s="1"/>
  <c r="I37" i="16"/>
  <c r="Q36" i="16"/>
  <c r="R36" i="16" s="1"/>
  <c r="I36" i="16"/>
  <c r="Q35" i="16"/>
  <c r="R35" i="16" s="1"/>
  <c r="I35" i="16"/>
  <c r="R30" i="16"/>
  <c r="Q30" i="16"/>
  <c r="I30" i="16"/>
  <c r="Q28" i="16"/>
  <c r="R28" i="16" s="1"/>
  <c r="I28" i="16"/>
  <c r="Q27" i="16"/>
  <c r="I27" i="16"/>
  <c r="R27" i="16" s="1"/>
  <c r="Q25" i="16"/>
  <c r="I25" i="16"/>
  <c r="R25" i="16" s="1"/>
  <c r="R24" i="16"/>
  <c r="Q24" i="16"/>
  <c r="I24" i="16"/>
  <c r="Q23" i="16"/>
  <c r="I23" i="16"/>
  <c r="R23" i="16" s="1"/>
  <c r="Q22" i="16"/>
  <c r="I22" i="16"/>
  <c r="R22" i="16" s="1"/>
  <c r="Q21" i="16"/>
  <c r="I21" i="16"/>
  <c r="R21" i="16" s="1"/>
  <c r="R20" i="16"/>
  <c r="Q20" i="16"/>
  <c r="I20" i="16"/>
  <c r="Q18" i="16"/>
  <c r="I18" i="16"/>
  <c r="R18" i="16" s="1"/>
  <c r="Q17" i="16"/>
  <c r="I17" i="16"/>
  <c r="R17" i="16" s="1"/>
  <c r="Q16" i="16"/>
  <c r="I16" i="16"/>
  <c r="R16" i="16" s="1"/>
  <c r="R15" i="16"/>
  <c r="Q15" i="16"/>
  <c r="I15" i="16"/>
  <c r="Q14" i="16"/>
  <c r="I14" i="16"/>
  <c r="R14" i="16" s="1"/>
  <c r="Q12" i="16"/>
  <c r="I12" i="16"/>
  <c r="R12" i="16" s="1"/>
  <c r="Q11" i="16"/>
  <c r="I11" i="16"/>
  <c r="R11" i="16" s="1"/>
  <c r="R10" i="16"/>
  <c r="Q10" i="16"/>
  <c r="I10" i="16"/>
  <c r="Q9" i="16"/>
  <c r="I9" i="16"/>
  <c r="R9" i="16" s="1"/>
  <c r="Q7" i="16"/>
  <c r="I7" i="16"/>
  <c r="R7" i="16" s="1"/>
  <c r="Q6" i="16"/>
  <c r="R6" i="16" s="1"/>
  <c r="I6" i="16"/>
  <c r="R5" i="16"/>
  <c r="Q5" i="16"/>
  <c r="I5" i="16"/>
  <c r="B4" i="16"/>
  <c r="C4" i="16" s="1"/>
  <c r="D4" i="16" s="1"/>
  <c r="E4" i="16" s="1"/>
  <c r="F4" i="16" s="1"/>
  <c r="G4" i="16" s="1"/>
  <c r="H4" i="16" s="1"/>
  <c r="J4" i="16" s="1"/>
  <c r="K4" i="16" s="1"/>
  <c r="L4" i="16" s="1"/>
  <c r="M4" i="16" s="1"/>
  <c r="N4" i="16" s="1"/>
  <c r="O4" i="16" s="1"/>
  <c r="P4" i="16" s="1"/>
  <c r="G2" i="16"/>
  <c r="E32" i="16" s="1"/>
  <c r="Q60" i="15"/>
  <c r="I60" i="15"/>
  <c r="R60" i="15" s="1"/>
  <c r="R58" i="15"/>
  <c r="Q58" i="15"/>
  <c r="I58" i="15"/>
  <c r="Q57" i="15"/>
  <c r="R57" i="15" s="1"/>
  <c r="I57" i="15"/>
  <c r="Q55" i="15"/>
  <c r="I55" i="15"/>
  <c r="R55" i="15" s="1"/>
  <c r="Q54" i="15"/>
  <c r="I54" i="15"/>
  <c r="R54" i="15" s="1"/>
  <c r="R53" i="15"/>
  <c r="Q53" i="15"/>
  <c r="I53" i="15"/>
  <c r="Q52" i="15"/>
  <c r="R52" i="15" s="1"/>
  <c r="I52" i="15"/>
  <c r="Q51" i="15"/>
  <c r="I51" i="15"/>
  <c r="R51" i="15" s="1"/>
  <c r="Q50" i="15"/>
  <c r="I50" i="15"/>
  <c r="R50" i="15" s="1"/>
  <c r="R48" i="15"/>
  <c r="Q48" i="15"/>
  <c r="I48" i="15"/>
  <c r="Q47" i="15"/>
  <c r="I47" i="15"/>
  <c r="R47" i="15" s="1"/>
  <c r="Q46" i="15"/>
  <c r="I46" i="15"/>
  <c r="R46" i="15" s="1"/>
  <c r="Q45" i="15"/>
  <c r="I45" i="15"/>
  <c r="R45" i="15" s="1"/>
  <c r="R44" i="15"/>
  <c r="Q44" i="15"/>
  <c r="I44" i="15"/>
  <c r="Q42" i="15"/>
  <c r="I42" i="15"/>
  <c r="R42" i="15" s="1"/>
  <c r="Q41" i="15"/>
  <c r="I41" i="15"/>
  <c r="R41" i="15" s="1"/>
  <c r="Q40" i="15"/>
  <c r="I40" i="15"/>
  <c r="R40" i="15" s="1"/>
  <c r="R39" i="15"/>
  <c r="Q39" i="15"/>
  <c r="I39" i="15"/>
  <c r="Q37" i="15"/>
  <c r="R37" i="15" s="1"/>
  <c r="I37" i="15"/>
  <c r="Q36" i="15"/>
  <c r="I36" i="15"/>
  <c r="R36" i="15" s="1"/>
  <c r="Q35" i="15"/>
  <c r="R35" i="15" s="1"/>
  <c r="I35" i="15"/>
  <c r="R30" i="15"/>
  <c r="Q30" i="15"/>
  <c r="I30" i="15"/>
  <c r="Q28" i="15"/>
  <c r="R28" i="15" s="1"/>
  <c r="I28" i="15"/>
  <c r="Q27" i="15"/>
  <c r="I27" i="15"/>
  <c r="R27" i="15" s="1"/>
  <c r="Q25" i="15"/>
  <c r="I25" i="15"/>
  <c r="R25" i="15" s="1"/>
  <c r="R24" i="15"/>
  <c r="Q24" i="15"/>
  <c r="I24" i="15"/>
  <c r="Q23" i="15"/>
  <c r="I23" i="15"/>
  <c r="R23" i="15" s="1"/>
  <c r="Q22" i="15"/>
  <c r="I22" i="15"/>
  <c r="R22" i="15" s="1"/>
  <c r="Q21" i="15"/>
  <c r="I21" i="15"/>
  <c r="R21" i="15" s="1"/>
  <c r="R20" i="15"/>
  <c r="Q20" i="15"/>
  <c r="I20" i="15"/>
  <c r="Q18" i="15"/>
  <c r="I18" i="15"/>
  <c r="R18" i="15" s="1"/>
  <c r="Q17" i="15"/>
  <c r="I17" i="15"/>
  <c r="R17" i="15" s="1"/>
  <c r="Q16" i="15"/>
  <c r="I16" i="15"/>
  <c r="R16" i="15" s="1"/>
  <c r="R15" i="15"/>
  <c r="Q15" i="15"/>
  <c r="I15" i="15"/>
  <c r="Q14" i="15"/>
  <c r="I14" i="15"/>
  <c r="R14" i="15" s="1"/>
  <c r="Q12" i="15"/>
  <c r="I12" i="15"/>
  <c r="R12" i="15" s="1"/>
  <c r="Q11" i="15"/>
  <c r="I11" i="15"/>
  <c r="R11" i="15" s="1"/>
  <c r="R10" i="15"/>
  <c r="Q10" i="15"/>
  <c r="I10" i="15"/>
  <c r="Q9" i="15"/>
  <c r="I9" i="15"/>
  <c r="R9" i="15" s="1"/>
  <c r="Q7" i="15"/>
  <c r="I7" i="15"/>
  <c r="R7" i="15" s="1"/>
  <c r="Q6" i="15"/>
  <c r="R6" i="15" s="1"/>
  <c r="I6" i="15"/>
  <c r="R5" i="15"/>
  <c r="Q5" i="15"/>
  <c r="I5" i="15"/>
  <c r="B4" i="15"/>
  <c r="C4" i="15" s="1"/>
  <c r="D4" i="15" s="1"/>
  <c r="E4" i="15" s="1"/>
  <c r="F4" i="15" s="1"/>
  <c r="G4" i="15" s="1"/>
  <c r="H4" i="15" s="1"/>
  <c r="J4" i="15" s="1"/>
  <c r="K4" i="15" s="1"/>
  <c r="L4" i="15" s="1"/>
  <c r="M4" i="15" s="1"/>
  <c r="N4" i="15" s="1"/>
  <c r="O4" i="15" s="1"/>
  <c r="P4" i="15" s="1"/>
  <c r="G2" i="15"/>
  <c r="E32" i="15" s="1"/>
  <c r="B34" i="17" l="1"/>
  <c r="C34" i="17" s="1"/>
  <c r="D34" i="17" s="1"/>
  <c r="E34" i="17" s="1"/>
  <c r="F34" i="17" s="1"/>
  <c r="G34" i="17" s="1"/>
  <c r="H34" i="17" s="1"/>
  <c r="J34" i="17" s="1"/>
  <c r="K34" i="17" s="1"/>
  <c r="L34" i="17" s="1"/>
  <c r="M34" i="17" s="1"/>
  <c r="N34" i="17" s="1"/>
  <c r="O34" i="17" s="1"/>
  <c r="P34" i="17" s="1"/>
  <c r="G32" i="17"/>
  <c r="B34" i="16"/>
  <c r="C34" i="16" s="1"/>
  <c r="D34" i="16" s="1"/>
  <c r="E34" i="16" s="1"/>
  <c r="F34" i="16" s="1"/>
  <c r="G34" i="16" s="1"/>
  <c r="H34" i="16" s="1"/>
  <c r="J34" i="16" s="1"/>
  <c r="K34" i="16" s="1"/>
  <c r="L34" i="16" s="1"/>
  <c r="M34" i="16" s="1"/>
  <c r="N34" i="16" s="1"/>
  <c r="O34" i="16" s="1"/>
  <c r="P34" i="16" s="1"/>
  <c r="G32" i="16"/>
  <c r="B34" i="15"/>
  <c r="C34" i="15" s="1"/>
  <c r="D34" i="15" s="1"/>
  <c r="E34" i="15" s="1"/>
  <c r="F34" i="15" s="1"/>
  <c r="G34" i="15" s="1"/>
  <c r="H34" i="15" s="1"/>
  <c r="J34" i="15" s="1"/>
  <c r="K34" i="15" s="1"/>
  <c r="L34" i="15" s="1"/>
  <c r="M34" i="15" s="1"/>
  <c r="N34" i="15" s="1"/>
  <c r="O34" i="15" s="1"/>
  <c r="P34" i="15" s="1"/>
  <c r="G32" i="15"/>
  <c r="Q60" i="14" l="1"/>
  <c r="I60" i="14"/>
  <c r="Q58" i="14"/>
  <c r="I58" i="14"/>
  <c r="Q57" i="14"/>
  <c r="I57" i="14"/>
  <c r="Q55" i="14"/>
  <c r="I55" i="14"/>
  <c r="Q54" i="14"/>
  <c r="I54" i="14"/>
  <c r="Q53" i="14"/>
  <c r="I53" i="14"/>
  <c r="Q52" i="14"/>
  <c r="I52" i="14"/>
  <c r="Q51" i="14"/>
  <c r="I51" i="14"/>
  <c r="Q50" i="14"/>
  <c r="I50" i="14"/>
  <c r="Q48" i="14"/>
  <c r="I48" i="14"/>
  <c r="Q47" i="14"/>
  <c r="I47" i="14"/>
  <c r="Q46" i="14"/>
  <c r="I46" i="14"/>
  <c r="Q45" i="14"/>
  <c r="I45" i="14"/>
  <c r="Q44" i="14"/>
  <c r="I44" i="14"/>
  <c r="Q42" i="14"/>
  <c r="I42" i="14"/>
  <c r="Q41" i="14"/>
  <c r="I41" i="14"/>
  <c r="Q40" i="14"/>
  <c r="I40" i="14"/>
  <c r="Q39" i="14"/>
  <c r="I39" i="14"/>
  <c r="Q37" i="14"/>
  <c r="I37" i="14"/>
  <c r="Q36" i="14"/>
  <c r="I36" i="14"/>
  <c r="Q35" i="14"/>
  <c r="I35" i="14"/>
  <c r="Q30" i="14"/>
  <c r="R30" i="14" s="1"/>
  <c r="I30" i="14"/>
  <c r="Q28" i="14"/>
  <c r="I28" i="14"/>
  <c r="Q27" i="14"/>
  <c r="R27" i="14" s="1"/>
  <c r="I27" i="14"/>
  <c r="Q25" i="14"/>
  <c r="I25" i="14"/>
  <c r="Q24" i="14"/>
  <c r="I24" i="14"/>
  <c r="Q23" i="14"/>
  <c r="I23" i="14"/>
  <c r="Q22" i="14"/>
  <c r="I22" i="14"/>
  <c r="Q21" i="14"/>
  <c r="I21" i="14"/>
  <c r="Q20" i="14"/>
  <c r="I20" i="14"/>
  <c r="Q18" i="14"/>
  <c r="I18" i="14"/>
  <c r="Q17" i="14"/>
  <c r="I17" i="14"/>
  <c r="Q16" i="14"/>
  <c r="I16" i="14"/>
  <c r="Q15" i="14"/>
  <c r="I15" i="14"/>
  <c r="Q14" i="14"/>
  <c r="I14" i="14"/>
  <c r="Q12" i="14"/>
  <c r="I12" i="14"/>
  <c r="Q11" i="14"/>
  <c r="I11" i="14"/>
  <c r="Q10" i="14"/>
  <c r="I10" i="14"/>
  <c r="Q9" i="14"/>
  <c r="I9" i="14"/>
  <c r="Q7" i="14"/>
  <c r="I7" i="14"/>
  <c r="Q6" i="14"/>
  <c r="I6" i="14"/>
  <c r="Q5" i="14"/>
  <c r="I5" i="14"/>
  <c r="B4" i="14"/>
  <c r="C4" i="14" s="1"/>
  <c r="D4" i="14" s="1"/>
  <c r="E4" i="14" s="1"/>
  <c r="F4" i="14" s="1"/>
  <c r="G4" i="14" s="1"/>
  <c r="H4" i="14" s="1"/>
  <c r="J4" i="14" s="1"/>
  <c r="K4" i="14" s="1"/>
  <c r="L4" i="14" s="1"/>
  <c r="M4" i="14" s="1"/>
  <c r="N4" i="14" s="1"/>
  <c r="O4" i="14" s="1"/>
  <c r="P4" i="14" s="1"/>
  <c r="G2" i="14"/>
  <c r="E32" i="14" s="1"/>
  <c r="Q60" i="13"/>
  <c r="I60" i="13"/>
  <c r="Q58" i="13"/>
  <c r="I58" i="13"/>
  <c r="Q57" i="13"/>
  <c r="R57" i="13" s="1"/>
  <c r="I57" i="13"/>
  <c r="Q55" i="13"/>
  <c r="I55" i="13"/>
  <c r="Q54" i="13"/>
  <c r="I54" i="13"/>
  <c r="Q53" i="13"/>
  <c r="I53" i="13"/>
  <c r="Q52" i="13"/>
  <c r="R52" i="13" s="1"/>
  <c r="I52" i="13"/>
  <c r="Q51" i="13"/>
  <c r="I51" i="13"/>
  <c r="Q50" i="13"/>
  <c r="I50" i="13"/>
  <c r="Q48" i="13"/>
  <c r="I48" i="13"/>
  <c r="Q47" i="13"/>
  <c r="I47" i="13"/>
  <c r="Q46" i="13"/>
  <c r="I46" i="13"/>
  <c r="Q45" i="13"/>
  <c r="I45" i="13"/>
  <c r="Q44" i="13"/>
  <c r="I44" i="13"/>
  <c r="Q42" i="13"/>
  <c r="I42" i="13"/>
  <c r="Q41" i="13"/>
  <c r="I41" i="13"/>
  <c r="Q40" i="13"/>
  <c r="I40" i="13"/>
  <c r="Q39" i="13"/>
  <c r="I39" i="13"/>
  <c r="Q37" i="13"/>
  <c r="I37" i="13"/>
  <c r="Q36" i="13"/>
  <c r="I36" i="13"/>
  <c r="Q35" i="13"/>
  <c r="I35" i="13"/>
  <c r="Q30" i="13"/>
  <c r="I30" i="13"/>
  <c r="Q28" i="13"/>
  <c r="I28" i="13"/>
  <c r="Q27" i="13"/>
  <c r="I27" i="13"/>
  <c r="Q25" i="13"/>
  <c r="I25" i="13"/>
  <c r="Q24" i="13"/>
  <c r="I24" i="13"/>
  <c r="Q23" i="13"/>
  <c r="I23" i="13"/>
  <c r="Q22" i="13"/>
  <c r="I22" i="13"/>
  <c r="Q21" i="13"/>
  <c r="I21" i="13"/>
  <c r="Q20" i="13"/>
  <c r="I20" i="13"/>
  <c r="Q18" i="13"/>
  <c r="I18" i="13"/>
  <c r="Q17" i="13"/>
  <c r="I17" i="13"/>
  <c r="Q16" i="13"/>
  <c r="I16" i="13"/>
  <c r="Q15" i="13"/>
  <c r="I15" i="13"/>
  <c r="Q14" i="13"/>
  <c r="I14" i="13"/>
  <c r="Q12" i="13"/>
  <c r="I12" i="13"/>
  <c r="Q11" i="13"/>
  <c r="I11" i="13"/>
  <c r="Q10" i="13"/>
  <c r="I10" i="13"/>
  <c r="Q9" i="13"/>
  <c r="I9" i="13"/>
  <c r="Q7" i="13"/>
  <c r="I7" i="13"/>
  <c r="Q6" i="13"/>
  <c r="I6" i="13"/>
  <c r="Q5" i="13"/>
  <c r="I5" i="13"/>
  <c r="B4" i="13"/>
  <c r="C4" i="13" s="1"/>
  <c r="D4" i="13" s="1"/>
  <c r="E4" i="13" s="1"/>
  <c r="F4" i="13" s="1"/>
  <c r="G4" i="13" s="1"/>
  <c r="H4" i="13" s="1"/>
  <c r="J4" i="13" s="1"/>
  <c r="K4" i="13" s="1"/>
  <c r="L4" i="13" s="1"/>
  <c r="M4" i="13" s="1"/>
  <c r="N4" i="13" s="1"/>
  <c r="O4" i="13" s="1"/>
  <c r="P4" i="13" s="1"/>
  <c r="G2" i="13"/>
  <c r="E32" i="13" s="1"/>
  <c r="Q60" i="12"/>
  <c r="I60" i="12"/>
  <c r="Q58" i="12"/>
  <c r="I58" i="12"/>
  <c r="Q57" i="12"/>
  <c r="R57" i="12" s="1"/>
  <c r="I57" i="12"/>
  <c r="Q55" i="12"/>
  <c r="I55" i="12"/>
  <c r="Q54" i="12"/>
  <c r="I54" i="12"/>
  <c r="Q53" i="12"/>
  <c r="I53" i="12"/>
  <c r="Q52" i="12"/>
  <c r="I52" i="12"/>
  <c r="Q51" i="12"/>
  <c r="I51" i="12"/>
  <c r="Q50" i="12"/>
  <c r="I50" i="12"/>
  <c r="Q48" i="12"/>
  <c r="I48" i="12"/>
  <c r="Q47" i="12"/>
  <c r="I47" i="12"/>
  <c r="Q46" i="12"/>
  <c r="I46" i="12"/>
  <c r="Q45" i="12"/>
  <c r="I45" i="12"/>
  <c r="Q44" i="12"/>
  <c r="I44" i="12"/>
  <c r="Q42" i="12"/>
  <c r="I42" i="12"/>
  <c r="Q41" i="12"/>
  <c r="I41" i="12"/>
  <c r="Q40" i="12"/>
  <c r="I40" i="12"/>
  <c r="Q39" i="12"/>
  <c r="I39" i="12"/>
  <c r="Q37" i="12"/>
  <c r="I37" i="12"/>
  <c r="Q36" i="12"/>
  <c r="I36" i="12"/>
  <c r="Q35" i="12"/>
  <c r="I35" i="12"/>
  <c r="Q30" i="12"/>
  <c r="I30" i="12"/>
  <c r="Q28" i="12"/>
  <c r="I28" i="12"/>
  <c r="Q27" i="12"/>
  <c r="I27" i="12"/>
  <c r="Q25" i="12"/>
  <c r="I25" i="12"/>
  <c r="Q24" i="12"/>
  <c r="I24" i="12"/>
  <c r="Q23" i="12"/>
  <c r="I23" i="12"/>
  <c r="Q22" i="12"/>
  <c r="I22" i="12"/>
  <c r="Q21" i="12"/>
  <c r="I21" i="12"/>
  <c r="Q20" i="12"/>
  <c r="I20" i="12"/>
  <c r="Q18" i="12"/>
  <c r="I18" i="12"/>
  <c r="Q17" i="12"/>
  <c r="I17" i="12"/>
  <c r="Q16" i="12"/>
  <c r="I16" i="12"/>
  <c r="Q15" i="12"/>
  <c r="I15" i="12"/>
  <c r="Q14" i="12"/>
  <c r="I14" i="12"/>
  <c r="Q12" i="12"/>
  <c r="I12" i="12"/>
  <c r="Q11" i="12"/>
  <c r="I11" i="12"/>
  <c r="Q10" i="12"/>
  <c r="I10" i="12"/>
  <c r="Q9" i="12"/>
  <c r="I9" i="12"/>
  <c r="Q7" i="12"/>
  <c r="I7" i="12"/>
  <c r="Q6" i="12"/>
  <c r="I6" i="12"/>
  <c r="Q5" i="12"/>
  <c r="I5" i="12"/>
  <c r="B4" i="12"/>
  <c r="C4" i="12" s="1"/>
  <c r="D4" i="12" s="1"/>
  <c r="E4" i="12" s="1"/>
  <c r="F4" i="12" s="1"/>
  <c r="G4" i="12" s="1"/>
  <c r="H4" i="12" s="1"/>
  <c r="J4" i="12" s="1"/>
  <c r="K4" i="12" s="1"/>
  <c r="L4" i="12" s="1"/>
  <c r="M4" i="12" s="1"/>
  <c r="N4" i="12" s="1"/>
  <c r="O4" i="12" s="1"/>
  <c r="P4" i="12" s="1"/>
  <c r="G2" i="12"/>
  <c r="E32" i="12" s="1"/>
  <c r="Q60" i="11"/>
  <c r="I60" i="11"/>
  <c r="Q58" i="11"/>
  <c r="I58" i="11"/>
  <c r="Q57" i="11"/>
  <c r="I57" i="11"/>
  <c r="Q55" i="11"/>
  <c r="I55" i="11"/>
  <c r="Q54" i="11"/>
  <c r="I54" i="11"/>
  <c r="Q53" i="11"/>
  <c r="I53" i="11"/>
  <c r="Q52" i="11"/>
  <c r="I52" i="11"/>
  <c r="Q51" i="11"/>
  <c r="I51" i="11"/>
  <c r="Q50" i="11"/>
  <c r="I50" i="11"/>
  <c r="Q48" i="11"/>
  <c r="I48" i="11"/>
  <c r="Q47" i="11"/>
  <c r="I47" i="11"/>
  <c r="Q46" i="11"/>
  <c r="I46" i="11"/>
  <c r="Q45" i="11"/>
  <c r="I45" i="11"/>
  <c r="Q44" i="11"/>
  <c r="I44" i="11"/>
  <c r="Q42" i="11"/>
  <c r="I42" i="11"/>
  <c r="Q41" i="11"/>
  <c r="I41" i="11"/>
  <c r="Q40" i="11"/>
  <c r="I40" i="11"/>
  <c r="Q39" i="11"/>
  <c r="I39" i="11"/>
  <c r="Q37" i="11"/>
  <c r="I37" i="11"/>
  <c r="Q36" i="11"/>
  <c r="I36" i="11"/>
  <c r="Q35" i="11"/>
  <c r="I35" i="11"/>
  <c r="Q30" i="11"/>
  <c r="I30" i="11"/>
  <c r="Q28" i="11"/>
  <c r="I28" i="11"/>
  <c r="Q27" i="11"/>
  <c r="I27" i="11"/>
  <c r="Q25" i="11"/>
  <c r="I25" i="11"/>
  <c r="Q24" i="11"/>
  <c r="I24" i="11"/>
  <c r="Q23" i="11"/>
  <c r="I23" i="11"/>
  <c r="Q22" i="11"/>
  <c r="I22" i="11"/>
  <c r="Q21" i="11"/>
  <c r="I21" i="11"/>
  <c r="Q20" i="11"/>
  <c r="I20" i="11"/>
  <c r="Q18" i="11"/>
  <c r="I18" i="11"/>
  <c r="Q17" i="11"/>
  <c r="I17" i="11"/>
  <c r="Q16" i="11"/>
  <c r="I16" i="11"/>
  <c r="Q15" i="11"/>
  <c r="I15" i="11"/>
  <c r="Q14" i="11"/>
  <c r="I14" i="11"/>
  <c r="Q12" i="11"/>
  <c r="I12" i="11"/>
  <c r="Q11" i="11"/>
  <c r="I11" i="11"/>
  <c r="Q10" i="11"/>
  <c r="I10" i="11"/>
  <c r="Q9" i="11"/>
  <c r="I9" i="11"/>
  <c r="Q7" i="11"/>
  <c r="I7" i="11"/>
  <c r="Q6" i="11"/>
  <c r="I6" i="11"/>
  <c r="Q5" i="11"/>
  <c r="I5" i="11"/>
  <c r="B4" i="11"/>
  <c r="C4" i="11" s="1"/>
  <c r="D4" i="11" s="1"/>
  <c r="E4" i="11" s="1"/>
  <c r="F4" i="11" s="1"/>
  <c r="G4" i="11" s="1"/>
  <c r="H4" i="11" s="1"/>
  <c r="J4" i="11" s="1"/>
  <c r="K4" i="11" s="1"/>
  <c r="L4" i="11" s="1"/>
  <c r="M4" i="11" s="1"/>
  <c r="N4" i="11" s="1"/>
  <c r="O4" i="11" s="1"/>
  <c r="P4" i="11" s="1"/>
  <c r="G2" i="11"/>
  <c r="E32" i="11" s="1"/>
  <c r="Q60" i="10"/>
  <c r="I60" i="10"/>
  <c r="Q58" i="10"/>
  <c r="I58" i="10"/>
  <c r="Q57" i="10"/>
  <c r="I57" i="10"/>
  <c r="Q55" i="10"/>
  <c r="I55" i="10"/>
  <c r="Q54" i="10"/>
  <c r="I54" i="10"/>
  <c r="Q53" i="10"/>
  <c r="I53" i="10"/>
  <c r="Q52" i="10"/>
  <c r="I52" i="10"/>
  <c r="Q51" i="10"/>
  <c r="I51" i="10"/>
  <c r="Q50" i="10"/>
  <c r="I50" i="10"/>
  <c r="Q48" i="10"/>
  <c r="I48" i="10"/>
  <c r="Q47" i="10"/>
  <c r="I47" i="10"/>
  <c r="Q46" i="10"/>
  <c r="I46" i="10"/>
  <c r="Q45" i="10"/>
  <c r="I45" i="10"/>
  <c r="Q44" i="10"/>
  <c r="I44" i="10"/>
  <c r="Q42" i="10"/>
  <c r="I42" i="10"/>
  <c r="Q41" i="10"/>
  <c r="I41" i="10"/>
  <c r="Q40" i="10"/>
  <c r="I40" i="10"/>
  <c r="Q39" i="10"/>
  <c r="I39" i="10"/>
  <c r="Q37" i="10"/>
  <c r="I37" i="10"/>
  <c r="Q36" i="10"/>
  <c r="I36" i="10"/>
  <c r="Q35" i="10"/>
  <c r="I35" i="10"/>
  <c r="Q30" i="10"/>
  <c r="I30" i="10"/>
  <c r="Q28" i="10"/>
  <c r="I28" i="10"/>
  <c r="Q27" i="10"/>
  <c r="I27" i="10"/>
  <c r="Q25" i="10"/>
  <c r="I25" i="10"/>
  <c r="Q24" i="10"/>
  <c r="I24" i="10"/>
  <c r="Q23" i="10"/>
  <c r="I23" i="10"/>
  <c r="Q22" i="10"/>
  <c r="I22" i="10"/>
  <c r="Q21" i="10"/>
  <c r="I21" i="10"/>
  <c r="Q20" i="10"/>
  <c r="I20" i="10"/>
  <c r="Q18" i="10"/>
  <c r="I18" i="10"/>
  <c r="Q17" i="10"/>
  <c r="I17" i="10"/>
  <c r="Q16" i="10"/>
  <c r="I16" i="10"/>
  <c r="Q15" i="10"/>
  <c r="I15" i="10"/>
  <c r="Q14" i="10"/>
  <c r="I14" i="10"/>
  <c r="Q12" i="10"/>
  <c r="I12" i="10"/>
  <c r="Q11" i="10"/>
  <c r="I11" i="10"/>
  <c r="Q10" i="10"/>
  <c r="I10" i="10"/>
  <c r="Q9" i="10"/>
  <c r="I9" i="10"/>
  <c r="Q7" i="10"/>
  <c r="I7" i="10"/>
  <c r="Q6" i="10"/>
  <c r="I6" i="10"/>
  <c r="Q5" i="10"/>
  <c r="I5" i="10"/>
  <c r="B4" i="10"/>
  <c r="C4" i="10" s="1"/>
  <c r="D4" i="10" s="1"/>
  <c r="E4" i="10" s="1"/>
  <c r="F4" i="10" s="1"/>
  <c r="G4" i="10" s="1"/>
  <c r="H4" i="10" s="1"/>
  <c r="J4" i="10" s="1"/>
  <c r="K4" i="10" s="1"/>
  <c r="L4" i="10" s="1"/>
  <c r="M4" i="10" s="1"/>
  <c r="N4" i="10" s="1"/>
  <c r="O4" i="10" s="1"/>
  <c r="P4" i="10" s="1"/>
  <c r="G2" i="10"/>
  <c r="E32" i="10" s="1"/>
  <c r="Q60" i="9"/>
  <c r="I60" i="9"/>
  <c r="Q58" i="9"/>
  <c r="I58" i="9"/>
  <c r="Q57" i="9"/>
  <c r="R57" i="9" s="1"/>
  <c r="I57" i="9"/>
  <c r="Q55" i="9"/>
  <c r="I55" i="9"/>
  <c r="Q54" i="9"/>
  <c r="I54" i="9"/>
  <c r="Q53" i="9"/>
  <c r="I53" i="9"/>
  <c r="Q52" i="9"/>
  <c r="I52" i="9"/>
  <c r="Q51" i="9"/>
  <c r="I51" i="9"/>
  <c r="Q50" i="9"/>
  <c r="I50" i="9"/>
  <c r="Q48" i="9"/>
  <c r="I48" i="9"/>
  <c r="Q47" i="9"/>
  <c r="I47" i="9"/>
  <c r="Q46" i="9"/>
  <c r="I46" i="9"/>
  <c r="Q45" i="9"/>
  <c r="I45" i="9"/>
  <c r="Q44" i="9"/>
  <c r="I44" i="9"/>
  <c r="Q42" i="9"/>
  <c r="I42" i="9"/>
  <c r="Q41" i="9"/>
  <c r="I41" i="9"/>
  <c r="Q40" i="9"/>
  <c r="I40" i="9"/>
  <c r="Q39" i="9"/>
  <c r="I39" i="9"/>
  <c r="Q37" i="9"/>
  <c r="I37" i="9"/>
  <c r="Q36" i="9"/>
  <c r="I36" i="9"/>
  <c r="Q35" i="9"/>
  <c r="I35" i="9"/>
  <c r="Q30" i="9"/>
  <c r="I30" i="9"/>
  <c r="Q28" i="9"/>
  <c r="I28" i="9"/>
  <c r="Q27" i="9"/>
  <c r="I27" i="9"/>
  <c r="Q25" i="9"/>
  <c r="I25" i="9"/>
  <c r="Q24" i="9"/>
  <c r="I24" i="9"/>
  <c r="Q23" i="9"/>
  <c r="I23" i="9"/>
  <c r="Q22" i="9"/>
  <c r="I22" i="9"/>
  <c r="Q21" i="9"/>
  <c r="I21" i="9"/>
  <c r="Q20" i="9"/>
  <c r="I20" i="9"/>
  <c r="Q18" i="9"/>
  <c r="I18" i="9"/>
  <c r="Q17" i="9"/>
  <c r="I17" i="9"/>
  <c r="Q16" i="9"/>
  <c r="I16" i="9"/>
  <c r="Q15" i="9"/>
  <c r="I15" i="9"/>
  <c r="Q14" i="9"/>
  <c r="I14" i="9"/>
  <c r="Q12" i="9"/>
  <c r="I12" i="9"/>
  <c r="Q11" i="9"/>
  <c r="I11" i="9"/>
  <c r="Q10" i="9"/>
  <c r="I10" i="9"/>
  <c r="Q9" i="9"/>
  <c r="I9" i="9"/>
  <c r="Q7" i="9"/>
  <c r="I7" i="9"/>
  <c r="Q6" i="9"/>
  <c r="I6" i="9"/>
  <c r="Q5" i="9"/>
  <c r="I5" i="9"/>
  <c r="B4" i="9"/>
  <c r="C4" i="9" s="1"/>
  <c r="D4" i="9" s="1"/>
  <c r="E4" i="9" s="1"/>
  <c r="F4" i="9" s="1"/>
  <c r="G4" i="9" s="1"/>
  <c r="H4" i="9" s="1"/>
  <c r="J4" i="9" s="1"/>
  <c r="K4" i="9" s="1"/>
  <c r="L4" i="9" s="1"/>
  <c r="M4" i="9" s="1"/>
  <c r="N4" i="9" s="1"/>
  <c r="O4" i="9" s="1"/>
  <c r="P4" i="9" s="1"/>
  <c r="G2" i="9"/>
  <c r="E32" i="9" s="1"/>
  <c r="Q60" i="8"/>
  <c r="I60" i="8"/>
  <c r="Q58" i="8"/>
  <c r="I58" i="8"/>
  <c r="Q57" i="8"/>
  <c r="I57" i="8"/>
  <c r="Q55" i="8"/>
  <c r="I55" i="8"/>
  <c r="Q54" i="8"/>
  <c r="I54" i="8"/>
  <c r="Q53" i="8"/>
  <c r="I53" i="8"/>
  <c r="Q52" i="8"/>
  <c r="I52" i="8"/>
  <c r="Q51" i="8"/>
  <c r="I51" i="8"/>
  <c r="Q50" i="8"/>
  <c r="I50" i="8"/>
  <c r="Q48" i="8"/>
  <c r="I48" i="8"/>
  <c r="Q47" i="8"/>
  <c r="I47" i="8"/>
  <c r="Q46" i="8"/>
  <c r="I46" i="8"/>
  <c r="Q45" i="8"/>
  <c r="I45" i="8"/>
  <c r="Q44" i="8"/>
  <c r="I44" i="8"/>
  <c r="Q42" i="8"/>
  <c r="I42" i="8"/>
  <c r="Q41" i="8"/>
  <c r="I41" i="8"/>
  <c r="Q40" i="8"/>
  <c r="I40" i="8"/>
  <c r="Q39" i="8"/>
  <c r="I39" i="8"/>
  <c r="Q37" i="8"/>
  <c r="I37" i="8"/>
  <c r="Q36" i="8"/>
  <c r="I36" i="8"/>
  <c r="Q35" i="8"/>
  <c r="I35" i="8"/>
  <c r="Q30" i="8"/>
  <c r="I30" i="8"/>
  <c r="Q28" i="8"/>
  <c r="I28" i="8"/>
  <c r="Q27" i="8"/>
  <c r="I27" i="8"/>
  <c r="Q25" i="8"/>
  <c r="I25" i="8"/>
  <c r="Q24" i="8"/>
  <c r="I24" i="8"/>
  <c r="Q23" i="8"/>
  <c r="I23" i="8"/>
  <c r="Q22" i="8"/>
  <c r="I22" i="8"/>
  <c r="Q21" i="8"/>
  <c r="I21" i="8"/>
  <c r="Q20" i="8"/>
  <c r="I20" i="8"/>
  <c r="Q18" i="8"/>
  <c r="I18" i="8"/>
  <c r="Q17" i="8"/>
  <c r="I17" i="8"/>
  <c r="Q16" i="8"/>
  <c r="I16" i="8"/>
  <c r="Q15" i="8"/>
  <c r="I15" i="8"/>
  <c r="Q14" i="8"/>
  <c r="I14" i="8"/>
  <c r="Q12" i="8"/>
  <c r="I12" i="8"/>
  <c r="Q11" i="8"/>
  <c r="I11" i="8"/>
  <c r="Q10" i="8"/>
  <c r="I10" i="8"/>
  <c r="Q9" i="8"/>
  <c r="I9" i="8"/>
  <c r="Q7" i="8"/>
  <c r="I7" i="8"/>
  <c r="Q6" i="8"/>
  <c r="I6" i="8"/>
  <c r="Q5" i="8"/>
  <c r="I5" i="8"/>
  <c r="B4" i="8"/>
  <c r="C4" i="8" s="1"/>
  <c r="D4" i="8" s="1"/>
  <c r="E4" i="8" s="1"/>
  <c r="F4" i="8" s="1"/>
  <c r="G4" i="8" s="1"/>
  <c r="H4" i="8" s="1"/>
  <c r="J4" i="8" s="1"/>
  <c r="K4" i="8" s="1"/>
  <c r="L4" i="8" s="1"/>
  <c r="M4" i="8" s="1"/>
  <c r="N4" i="8" s="1"/>
  <c r="O4" i="8" s="1"/>
  <c r="P4" i="8" s="1"/>
  <c r="G2" i="8"/>
  <c r="E32" i="8" s="1"/>
  <c r="Q60" i="7"/>
  <c r="I60" i="7"/>
  <c r="Q58" i="7"/>
  <c r="I58" i="7"/>
  <c r="Q57" i="7"/>
  <c r="I57" i="7"/>
  <c r="Q55" i="7"/>
  <c r="I55" i="7"/>
  <c r="Q54" i="7"/>
  <c r="I54" i="7"/>
  <c r="Q53" i="7"/>
  <c r="I53" i="7"/>
  <c r="Q52" i="7"/>
  <c r="I52" i="7"/>
  <c r="Q51" i="7"/>
  <c r="I51" i="7"/>
  <c r="Q50" i="7"/>
  <c r="I50" i="7"/>
  <c r="Q48" i="7"/>
  <c r="I48" i="7"/>
  <c r="Q47" i="7"/>
  <c r="I47" i="7"/>
  <c r="Q46" i="7"/>
  <c r="I46" i="7"/>
  <c r="Q45" i="7"/>
  <c r="I45" i="7"/>
  <c r="Q44" i="7"/>
  <c r="I44" i="7"/>
  <c r="Q42" i="7"/>
  <c r="I42" i="7"/>
  <c r="Q41" i="7"/>
  <c r="I41" i="7"/>
  <c r="Q40" i="7"/>
  <c r="I40" i="7"/>
  <c r="Q39" i="7"/>
  <c r="I39" i="7"/>
  <c r="Q37" i="7"/>
  <c r="I37" i="7"/>
  <c r="Q36" i="7"/>
  <c r="I36" i="7"/>
  <c r="Q35" i="7"/>
  <c r="I35" i="7"/>
  <c r="R30" i="7"/>
  <c r="Q30" i="7"/>
  <c r="I30" i="7"/>
  <c r="Q28" i="7"/>
  <c r="R28" i="7" s="1"/>
  <c r="I28" i="7"/>
  <c r="Q27" i="7"/>
  <c r="I27" i="7"/>
  <c r="R27" i="7" s="1"/>
  <c r="Q25" i="7"/>
  <c r="I25" i="7"/>
  <c r="R25" i="7" s="1"/>
  <c r="Q24" i="7"/>
  <c r="I24" i="7"/>
  <c r="R24" i="7" s="1"/>
  <c r="Q23" i="7"/>
  <c r="I23" i="7"/>
  <c r="Q22" i="7"/>
  <c r="I22" i="7"/>
  <c r="R22" i="7" s="1"/>
  <c r="Q21" i="7"/>
  <c r="I21" i="7"/>
  <c r="Q20" i="7"/>
  <c r="I20" i="7"/>
  <c r="R20" i="7" s="1"/>
  <c r="Q18" i="7"/>
  <c r="I18" i="7"/>
  <c r="Q17" i="7"/>
  <c r="I17" i="7"/>
  <c r="Q16" i="7"/>
  <c r="I16" i="7"/>
  <c r="Q15" i="7"/>
  <c r="I15" i="7"/>
  <c r="Q14" i="7"/>
  <c r="I14" i="7"/>
  <c r="Q12" i="7"/>
  <c r="I12" i="7"/>
  <c r="Q11" i="7"/>
  <c r="I11" i="7"/>
  <c r="Q10" i="7"/>
  <c r="I10" i="7"/>
  <c r="Q9" i="7"/>
  <c r="I9" i="7"/>
  <c r="Q7" i="7"/>
  <c r="I7" i="7"/>
  <c r="R7" i="7" s="1"/>
  <c r="Q6" i="7"/>
  <c r="R6" i="7" s="1"/>
  <c r="I6" i="7"/>
  <c r="Q5" i="7"/>
  <c r="I5" i="7"/>
  <c r="B4" i="7"/>
  <c r="C4" i="7" s="1"/>
  <c r="D4" i="7" s="1"/>
  <c r="E4" i="7" s="1"/>
  <c r="F4" i="7" s="1"/>
  <c r="G4" i="7" s="1"/>
  <c r="H4" i="7" s="1"/>
  <c r="J4" i="7" s="1"/>
  <c r="K4" i="7" s="1"/>
  <c r="L4" i="7" s="1"/>
  <c r="M4" i="7" s="1"/>
  <c r="N4" i="7" s="1"/>
  <c r="O4" i="7" s="1"/>
  <c r="P4" i="7" s="1"/>
  <c r="G2" i="7"/>
  <c r="E32" i="7" s="1"/>
  <c r="Q60" i="6"/>
  <c r="I60" i="6"/>
  <c r="Q58" i="6"/>
  <c r="I58" i="6"/>
  <c r="Q57" i="6"/>
  <c r="I57" i="6"/>
  <c r="Q55" i="6"/>
  <c r="I55" i="6"/>
  <c r="Q54" i="6"/>
  <c r="I54" i="6"/>
  <c r="Q53" i="6"/>
  <c r="I53" i="6"/>
  <c r="Q52" i="6"/>
  <c r="I52" i="6"/>
  <c r="Q51" i="6"/>
  <c r="I51" i="6"/>
  <c r="Q50" i="6"/>
  <c r="I50" i="6"/>
  <c r="Q48" i="6"/>
  <c r="I48" i="6"/>
  <c r="Q47" i="6"/>
  <c r="I47" i="6"/>
  <c r="Q46" i="6"/>
  <c r="I46" i="6"/>
  <c r="Q45" i="6"/>
  <c r="I45" i="6"/>
  <c r="Q44" i="6"/>
  <c r="I44" i="6"/>
  <c r="Q42" i="6"/>
  <c r="I42" i="6"/>
  <c r="Q41" i="6"/>
  <c r="I41" i="6"/>
  <c r="Q40" i="6"/>
  <c r="I40" i="6"/>
  <c r="Q39" i="6"/>
  <c r="I39" i="6"/>
  <c r="Q37" i="6"/>
  <c r="I37" i="6"/>
  <c r="Q36" i="6"/>
  <c r="I36" i="6"/>
  <c r="Q35" i="6"/>
  <c r="I35" i="6"/>
  <c r="Q30" i="6"/>
  <c r="I30" i="6"/>
  <c r="Q28" i="6"/>
  <c r="I28" i="6"/>
  <c r="Q27" i="6"/>
  <c r="I27" i="6"/>
  <c r="Q25" i="6"/>
  <c r="I25" i="6"/>
  <c r="Q24" i="6"/>
  <c r="I24" i="6"/>
  <c r="Q23" i="6"/>
  <c r="I23" i="6"/>
  <c r="Q22" i="6"/>
  <c r="I22" i="6"/>
  <c r="Q21" i="6"/>
  <c r="I21" i="6"/>
  <c r="Q20" i="6"/>
  <c r="I20" i="6"/>
  <c r="Q18" i="6"/>
  <c r="I18" i="6"/>
  <c r="Q17" i="6"/>
  <c r="I17" i="6"/>
  <c r="Q16" i="6"/>
  <c r="I16" i="6"/>
  <c r="Q15" i="6"/>
  <c r="I15" i="6"/>
  <c r="Q14" i="6"/>
  <c r="I14" i="6"/>
  <c r="Q12" i="6"/>
  <c r="I12" i="6"/>
  <c r="Q11" i="6"/>
  <c r="I11" i="6"/>
  <c r="Q10" i="6"/>
  <c r="I10" i="6"/>
  <c r="Q9" i="6"/>
  <c r="I9" i="6"/>
  <c r="Q7" i="6"/>
  <c r="I7" i="6"/>
  <c r="Q6" i="6"/>
  <c r="I6" i="6"/>
  <c r="Q5" i="6"/>
  <c r="I5" i="6"/>
  <c r="B4" i="6"/>
  <c r="C4" i="6" s="1"/>
  <c r="D4" i="6" s="1"/>
  <c r="E4" i="6" s="1"/>
  <c r="F4" i="6" s="1"/>
  <c r="G4" i="6" s="1"/>
  <c r="H4" i="6" s="1"/>
  <c r="J4" i="6" s="1"/>
  <c r="K4" i="6" s="1"/>
  <c r="L4" i="6" s="1"/>
  <c r="M4" i="6" s="1"/>
  <c r="N4" i="6" s="1"/>
  <c r="O4" i="6" s="1"/>
  <c r="P4" i="6" s="1"/>
  <c r="G2" i="6"/>
  <c r="E32" i="6" s="1"/>
  <c r="Q60" i="5"/>
  <c r="I60" i="5"/>
  <c r="Q58" i="5"/>
  <c r="I58" i="5"/>
  <c r="Q57" i="5"/>
  <c r="I57" i="5"/>
  <c r="Q55" i="5"/>
  <c r="I55" i="5"/>
  <c r="Q54" i="5"/>
  <c r="I54" i="5"/>
  <c r="Q53" i="5"/>
  <c r="I53" i="5"/>
  <c r="Q52" i="5"/>
  <c r="I52" i="5"/>
  <c r="Q51" i="5"/>
  <c r="I51" i="5"/>
  <c r="Q50" i="5"/>
  <c r="I50" i="5"/>
  <c r="Q48" i="5"/>
  <c r="I48" i="5"/>
  <c r="Q47" i="5"/>
  <c r="I47" i="5"/>
  <c r="Q46" i="5"/>
  <c r="I46" i="5"/>
  <c r="Q45" i="5"/>
  <c r="I45" i="5"/>
  <c r="Q44" i="5"/>
  <c r="I44" i="5"/>
  <c r="Q42" i="5"/>
  <c r="I42" i="5"/>
  <c r="Q41" i="5"/>
  <c r="I41" i="5"/>
  <c r="Q40" i="5"/>
  <c r="I40" i="5"/>
  <c r="Q39" i="5"/>
  <c r="I39" i="5"/>
  <c r="Q37" i="5"/>
  <c r="I37" i="5"/>
  <c r="Q36" i="5"/>
  <c r="I36" i="5"/>
  <c r="Q35" i="5"/>
  <c r="I35" i="5"/>
  <c r="Q30" i="5"/>
  <c r="I30" i="5"/>
  <c r="Q28" i="5"/>
  <c r="I28" i="5"/>
  <c r="Q27" i="5"/>
  <c r="R27" i="5" s="1"/>
  <c r="I27" i="5"/>
  <c r="Q25" i="5"/>
  <c r="I25" i="5"/>
  <c r="Q24" i="5"/>
  <c r="I24" i="5"/>
  <c r="Q23" i="5"/>
  <c r="I23" i="5"/>
  <c r="Q22" i="5"/>
  <c r="I22" i="5"/>
  <c r="Q21" i="5"/>
  <c r="I21" i="5"/>
  <c r="Q20" i="5"/>
  <c r="I20" i="5"/>
  <c r="Q18" i="5"/>
  <c r="I18" i="5"/>
  <c r="Q17" i="5"/>
  <c r="I17" i="5"/>
  <c r="Q16" i="5"/>
  <c r="I16" i="5"/>
  <c r="Q15" i="5"/>
  <c r="I15" i="5"/>
  <c r="Q14" i="5"/>
  <c r="I14" i="5"/>
  <c r="Q12" i="5"/>
  <c r="I12" i="5"/>
  <c r="Q11" i="5"/>
  <c r="I11" i="5"/>
  <c r="Q10" i="5"/>
  <c r="I10" i="5"/>
  <c r="Q9" i="5"/>
  <c r="I9" i="5"/>
  <c r="Q7" i="5"/>
  <c r="I7" i="5"/>
  <c r="Q6" i="5"/>
  <c r="I6" i="5"/>
  <c r="Q5" i="5"/>
  <c r="I5" i="5"/>
  <c r="B4" i="5"/>
  <c r="C4" i="5" s="1"/>
  <c r="D4" i="5" s="1"/>
  <c r="E4" i="5" s="1"/>
  <c r="F4" i="5" s="1"/>
  <c r="G4" i="5" s="1"/>
  <c r="H4" i="5" s="1"/>
  <c r="J4" i="5" s="1"/>
  <c r="K4" i="5" s="1"/>
  <c r="L4" i="5" s="1"/>
  <c r="M4" i="5" s="1"/>
  <c r="N4" i="5" s="1"/>
  <c r="O4" i="5" s="1"/>
  <c r="P4" i="5" s="1"/>
  <c r="G2" i="5"/>
  <c r="E32" i="5" s="1"/>
  <c r="Q60" i="1"/>
  <c r="I60" i="1"/>
  <c r="Q58" i="1"/>
  <c r="I58" i="1"/>
  <c r="Q57" i="1"/>
  <c r="I57" i="1"/>
  <c r="Q55" i="1"/>
  <c r="I55" i="1"/>
  <c r="Q54" i="1"/>
  <c r="I54" i="1"/>
  <c r="Q53" i="1"/>
  <c r="I53" i="1"/>
  <c r="Q52" i="1"/>
  <c r="I52" i="1"/>
  <c r="Q51" i="1"/>
  <c r="I51" i="1"/>
  <c r="Q50" i="1"/>
  <c r="I50" i="1"/>
  <c r="Q48" i="1"/>
  <c r="I48" i="1"/>
  <c r="Q47" i="1"/>
  <c r="I47" i="1"/>
  <c r="Q46" i="1"/>
  <c r="I46" i="1"/>
  <c r="Q45" i="1"/>
  <c r="I45" i="1"/>
  <c r="Q44" i="1"/>
  <c r="I44" i="1"/>
  <c r="Q42" i="1"/>
  <c r="I42" i="1"/>
  <c r="Q41" i="1"/>
  <c r="I41" i="1"/>
  <c r="Q40" i="1"/>
  <c r="I40" i="1"/>
  <c r="Q39" i="1"/>
  <c r="I39" i="1"/>
  <c r="Q37" i="1"/>
  <c r="I37" i="1"/>
  <c r="Q36" i="1"/>
  <c r="I36" i="1"/>
  <c r="Q35" i="1"/>
  <c r="I35" i="1"/>
  <c r="B34" i="5" l="1"/>
  <c r="C34" i="5" s="1"/>
  <c r="D34" i="5" s="1"/>
  <c r="E34" i="5" s="1"/>
  <c r="F34" i="5" s="1"/>
  <c r="G34" i="5" s="1"/>
  <c r="H34" i="5" s="1"/>
  <c r="J34" i="5" s="1"/>
  <c r="K34" i="5" s="1"/>
  <c r="L34" i="5" s="1"/>
  <c r="M34" i="5" s="1"/>
  <c r="N34" i="5" s="1"/>
  <c r="O34" i="5" s="1"/>
  <c r="P34" i="5" s="1"/>
  <c r="G32" i="5"/>
  <c r="R16" i="14"/>
  <c r="R21" i="14"/>
  <c r="R25" i="14"/>
  <c r="R12" i="14"/>
  <c r="R17" i="14"/>
  <c r="R20" i="14"/>
  <c r="R28" i="14"/>
  <c r="B34" i="14"/>
  <c r="C34" i="14" s="1"/>
  <c r="D34" i="14" s="1"/>
  <c r="E34" i="14" s="1"/>
  <c r="F34" i="14" s="1"/>
  <c r="G34" i="14" s="1"/>
  <c r="H34" i="14" s="1"/>
  <c r="J34" i="14" s="1"/>
  <c r="K34" i="14" s="1"/>
  <c r="L34" i="14" s="1"/>
  <c r="M34" i="14" s="1"/>
  <c r="N34" i="14" s="1"/>
  <c r="O34" i="14" s="1"/>
  <c r="P34" i="14" s="1"/>
  <c r="G32" i="14"/>
  <c r="R60" i="6"/>
  <c r="R52" i="6"/>
  <c r="R57" i="6"/>
  <c r="R9" i="14"/>
  <c r="R11" i="14"/>
  <c r="R15" i="7"/>
  <c r="R17" i="7"/>
  <c r="R10" i="7"/>
  <c r="R12" i="7"/>
  <c r="R42" i="9"/>
  <c r="R9" i="7"/>
  <c r="R11" i="7"/>
  <c r="R10" i="6"/>
  <c r="R40" i="6"/>
  <c r="R42" i="6"/>
  <c r="R10" i="14"/>
  <c r="R23" i="14"/>
  <c r="R50" i="6"/>
  <c r="R54" i="6"/>
  <c r="R21" i="7"/>
  <c r="R23" i="7"/>
  <c r="R22" i="14"/>
  <c r="R24" i="14"/>
  <c r="R48" i="8"/>
  <c r="R14" i="7"/>
  <c r="R18" i="14"/>
  <c r="R45" i="6"/>
  <c r="R47" i="6"/>
  <c r="R16" i="7"/>
  <c r="R18" i="7"/>
  <c r="R15" i="14"/>
  <c r="R14" i="14"/>
  <c r="R48" i="5"/>
  <c r="R51" i="5"/>
  <c r="R50" i="5"/>
  <c r="R52" i="5"/>
  <c r="R36" i="5"/>
  <c r="R37" i="9"/>
  <c r="R5" i="14"/>
  <c r="R5" i="7"/>
  <c r="R6" i="14"/>
  <c r="R7" i="14"/>
  <c r="R23" i="13"/>
  <c r="R6" i="13"/>
  <c r="R9" i="13"/>
  <c r="R9" i="12"/>
  <c r="R11" i="12"/>
  <c r="R14" i="12"/>
  <c r="R16" i="12"/>
  <c r="R18" i="12"/>
  <c r="R23" i="12"/>
  <c r="R25" i="12"/>
  <c r="R5" i="12"/>
  <c r="R7" i="12"/>
  <c r="R10" i="12"/>
  <c r="R12" i="12"/>
  <c r="R15" i="12"/>
  <c r="R17" i="12"/>
  <c r="R20" i="12"/>
  <c r="R22" i="12"/>
  <c r="R24" i="12"/>
  <c r="R27" i="12"/>
  <c r="R30" i="12"/>
  <c r="R6" i="12"/>
  <c r="R28" i="12"/>
  <c r="R21" i="12"/>
  <c r="R50" i="12"/>
  <c r="R54" i="12"/>
  <c r="R60" i="12"/>
  <c r="R51" i="12"/>
  <c r="R53" i="12"/>
  <c r="R55" i="12"/>
  <c r="R58" i="12"/>
  <c r="R40" i="12"/>
  <c r="R42" i="12"/>
  <c r="R45" i="12"/>
  <c r="R36" i="12"/>
  <c r="R39" i="12"/>
  <c r="R41" i="12"/>
  <c r="R44" i="12"/>
  <c r="R46" i="12"/>
  <c r="R48" i="12"/>
  <c r="R52" i="12"/>
  <c r="R35" i="12"/>
  <c r="R37" i="12"/>
  <c r="R47" i="12"/>
  <c r="R5" i="11"/>
  <c r="R17" i="11"/>
  <c r="R20" i="11"/>
  <c r="R22" i="11"/>
  <c r="R27" i="11"/>
  <c r="R30" i="11"/>
  <c r="R24" i="11"/>
  <c r="R40" i="11"/>
  <c r="R42" i="11"/>
  <c r="R48" i="11"/>
  <c r="R51" i="11"/>
  <c r="R53" i="11"/>
  <c r="R55" i="11"/>
  <c r="R58" i="11"/>
  <c r="R37" i="11"/>
  <c r="R52" i="11"/>
  <c r="R57" i="11"/>
  <c r="R44" i="11"/>
  <c r="R45" i="8"/>
  <c r="R47" i="8"/>
  <c r="R39" i="8"/>
  <c r="R41" i="8"/>
  <c r="R44" i="8"/>
  <c r="R57" i="8"/>
  <c r="R46" i="8"/>
  <c r="R57" i="7"/>
  <c r="R37" i="7"/>
  <c r="R12" i="6"/>
  <c r="R15" i="6"/>
  <c r="R11" i="6"/>
  <c r="R14" i="6"/>
  <c r="R28" i="6"/>
  <c r="R37" i="14"/>
  <c r="R52" i="14"/>
  <c r="R57" i="14"/>
  <c r="R36" i="14"/>
  <c r="R39" i="14"/>
  <c r="R41" i="14"/>
  <c r="R44" i="14"/>
  <c r="R46" i="14"/>
  <c r="R48" i="14"/>
  <c r="R51" i="14"/>
  <c r="R53" i="14"/>
  <c r="R55" i="14"/>
  <c r="R58" i="14"/>
  <c r="R40" i="14"/>
  <c r="R42" i="14"/>
  <c r="R45" i="14"/>
  <c r="R47" i="14"/>
  <c r="R50" i="14"/>
  <c r="R54" i="14"/>
  <c r="R60" i="14"/>
  <c r="R35" i="14"/>
  <c r="R5" i="13"/>
  <c r="R7" i="13"/>
  <c r="R10" i="13"/>
  <c r="R12" i="13"/>
  <c r="R15" i="13"/>
  <c r="R17" i="13"/>
  <c r="R20" i="13"/>
  <c r="R22" i="13"/>
  <c r="R24" i="13"/>
  <c r="R27" i="13"/>
  <c r="R30" i="13"/>
  <c r="R11" i="13"/>
  <c r="R16" i="13"/>
  <c r="R21" i="13"/>
  <c r="R25" i="13"/>
  <c r="R14" i="13"/>
  <c r="R18" i="13"/>
  <c r="R28" i="13"/>
  <c r="R36" i="13"/>
  <c r="R39" i="13"/>
  <c r="R41" i="13"/>
  <c r="R44" i="13"/>
  <c r="R46" i="13"/>
  <c r="R48" i="13"/>
  <c r="R51" i="13"/>
  <c r="R53" i="13"/>
  <c r="R55" i="13"/>
  <c r="R58" i="13"/>
  <c r="R40" i="13"/>
  <c r="R45" i="13"/>
  <c r="R50" i="13"/>
  <c r="R54" i="13"/>
  <c r="R60" i="13"/>
  <c r="R47" i="13"/>
  <c r="R35" i="13"/>
  <c r="R42" i="13"/>
  <c r="R37" i="13"/>
  <c r="B34" i="13"/>
  <c r="C34" i="13" s="1"/>
  <c r="D34" i="13" s="1"/>
  <c r="E34" i="13" s="1"/>
  <c r="F34" i="13" s="1"/>
  <c r="G34" i="13" s="1"/>
  <c r="H34" i="13" s="1"/>
  <c r="J34" i="13" s="1"/>
  <c r="K34" i="13" s="1"/>
  <c r="L34" i="13" s="1"/>
  <c r="M34" i="13" s="1"/>
  <c r="N34" i="13" s="1"/>
  <c r="O34" i="13" s="1"/>
  <c r="P34" i="13" s="1"/>
  <c r="G32" i="13"/>
  <c r="R23" i="9"/>
  <c r="B34" i="12"/>
  <c r="C34" i="12" s="1"/>
  <c r="D34" i="12" s="1"/>
  <c r="E34" i="12" s="1"/>
  <c r="F34" i="12" s="1"/>
  <c r="G34" i="12" s="1"/>
  <c r="H34" i="12" s="1"/>
  <c r="J34" i="12" s="1"/>
  <c r="K34" i="12" s="1"/>
  <c r="L34" i="12" s="1"/>
  <c r="M34" i="12" s="1"/>
  <c r="N34" i="12" s="1"/>
  <c r="O34" i="12" s="1"/>
  <c r="P34" i="12" s="1"/>
  <c r="G32" i="12"/>
  <c r="R7" i="11"/>
  <c r="R10" i="11"/>
  <c r="R12" i="11"/>
  <c r="R15" i="11"/>
  <c r="R9" i="11"/>
  <c r="R11" i="11"/>
  <c r="R14" i="11"/>
  <c r="R16" i="11"/>
  <c r="R18" i="11"/>
  <c r="R21" i="11"/>
  <c r="R23" i="11"/>
  <c r="R25" i="11"/>
  <c r="R6" i="11"/>
  <c r="R28" i="11"/>
  <c r="R46" i="11"/>
  <c r="R45" i="11"/>
  <c r="R47" i="11"/>
  <c r="R50" i="11"/>
  <c r="R54" i="11"/>
  <c r="R60" i="11"/>
  <c r="R39" i="11"/>
  <c r="R41" i="11"/>
  <c r="R36" i="11"/>
  <c r="R35" i="11"/>
  <c r="B34" i="11"/>
  <c r="C34" i="11" s="1"/>
  <c r="D34" i="11" s="1"/>
  <c r="E34" i="11" s="1"/>
  <c r="F34" i="11" s="1"/>
  <c r="G34" i="11" s="1"/>
  <c r="H34" i="11" s="1"/>
  <c r="J34" i="11" s="1"/>
  <c r="K34" i="11" s="1"/>
  <c r="L34" i="11" s="1"/>
  <c r="M34" i="11" s="1"/>
  <c r="N34" i="11" s="1"/>
  <c r="O34" i="11" s="1"/>
  <c r="P34" i="11" s="1"/>
  <c r="G32" i="11"/>
  <c r="R37" i="10"/>
  <c r="R57" i="10"/>
  <c r="R36" i="10"/>
  <c r="R39" i="10"/>
  <c r="R41" i="10"/>
  <c r="R44" i="10"/>
  <c r="R46" i="10"/>
  <c r="R48" i="10"/>
  <c r="R51" i="10"/>
  <c r="R53" i="10"/>
  <c r="R55" i="10"/>
  <c r="R58" i="10"/>
  <c r="R40" i="10"/>
  <c r="R42" i="10"/>
  <c r="R45" i="10"/>
  <c r="R47" i="10"/>
  <c r="R50" i="10"/>
  <c r="R52" i="10"/>
  <c r="R54" i="10"/>
  <c r="R60" i="10"/>
  <c r="R35" i="10"/>
  <c r="R9" i="10"/>
  <c r="R11" i="10"/>
  <c r="R14" i="10"/>
  <c r="R16" i="10"/>
  <c r="R18" i="10"/>
  <c r="R21" i="10"/>
  <c r="R23" i="10"/>
  <c r="R25" i="10"/>
  <c r="R5" i="10"/>
  <c r="R7" i="10"/>
  <c r="R10" i="10"/>
  <c r="R12" i="10"/>
  <c r="R15" i="10"/>
  <c r="R17" i="10"/>
  <c r="R20" i="10"/>
  <c r="R22" i="10"/>
  <c r="R24" i="10"/>
  <c r="R27" i="10"/>
  <c r="R30" i="10"/>
  <c r="R6" i="10"/>
  <c r="R28" i="10"/>
  <c r="R6" i="9"/>
  <c r="R9" i="9"/>
  <c r="R11" i="9"/>
  <c r="R14" i="9"/>
  <c r="R16" i="9"/>
  <c r="R18" i="9"/>
  <c r="R21" i="9"/>
  <c r="R25" i="9"/>
  <c r="R5" i="9"/>
  <c r="R10" i="9"/>
  <c r="R12" i="9"/>
  <c r="R15" i="9"/>
  <c r="R17" i="9"/>
  <c r="R20" i="9"/>
  <c r="R22" i="9"/>
  <c r="R24" i="9"/>
  <c r="R30" i="9"/>
  <c r="R28" i="9"/>
  <c r="R7" i="9"/>
  <c r="R35" i="9"/>
  <c r="R40" i="9"/>
  <c r="R45" i="9"/>
  <c r="R47" i="9"/>
  <c r="R50" i="9"/>
  <c r="R52" i="9"/>
  <c r="R54" i="9"/>
  <c r="R60" i="9"/>
  <c r="R39" i="9"/>
  <c r="R41" i="9"/>
  <c r="R44" i="9"/>
  <c r="R46" i="9"/>
  <c r="R48" i="9"/>
  <c r="R51" i="9"/>
  <c r="R53" i="9"/>
  <c r="R55" i="9"/>
  <c r="R58" i="9"/>
  <c r="R36" i="9"/>
  <c r="R27" i="9"/>
  <c r="R22" i="8"/>
  <c r="R24" i="8"/>
  <c r="R27" i="8"/>
  <c r="R30" i="8"/>
  <c r="R16" i="8"/>
  <c r="R18" i="8"/>
  <c r="R20" i="8"/>
  <c r="R51" i="8"/>
  <c r="R53" i="8"/>
  <c r="R55" i="8"/>
  <c r="R58" i="8"/>
  <c r="R40" i="8"/>
  <c r="R42" i="8"/>
  <c r="R50" i="8"/>
  <c r="R54" i="8"/>
  <c r="R60" i="8"/>
  <c r="R52" i="8"/>
  <c r="R35" i="8"/>
  <c r="R37" i="8"/>
  <c r="R9" i="8"/>
  <c r="R11" i="8"/>
  <c r="R14" i="8"/>
  <c r="R21" i="8"/>
  <c r="R23" i="8"/>
  <c r="R25" i="8"/>
  <c r="R5" i="8"/>
  <c r="R7" i="8"/>
  <c r="R10" i="8"/>
  <c r="R12" i="8"/>
  <c r="R15" i="8"/>
  <c r="R17" i="8"/>
  <c r="R6" i="8"/>
  <c r="R28" i="8"/>
  <c r="R36" i="8"/>
  <c r="R36" i="7"/>
  <c r="R39" i="7"/>
  <c r="R41" i="7"/>
  <c r="R44" i="7"/>
  <c r="R46" i="7"/>
  <c r="R48" i="7"/>
  <c r="R51" i="7"/>
  <c r="R53" i="7"/>
  <c r="R55" i="7"/>
  <c r="R58" i="7"/>
  <c r="R40" i="7"/>
  <c r="R42" i="7"/>
  <c r="R45" i="7"/>
  <c r="R47" i="7"/>
  <c r="R50" i="7"/>
  <c r="R52" i="7"/>
  <c r="R54" i="7"/>
  <c r="R60" i="7"/>
  <c r="R35" i="7"/>
  <c r="R36" i="6"/>
  <c r="R39" i="6"/>
  <c r="R41" i="6"/>
  <c r="R44" i="6"/>
  <c r="R46" i="6"/>
  <c r="R48" i="6"/>
  <c r="R51" i="6"/>
  <c r="R53" i="6"/>
  <c r="R55" i="6"/>
  <c r="R58" i="6"/>
  <c r="R37" i="6"/>
  <c r="R35" i="6"/>
  <c r="R5" i="6"/>
  <c r="R7" i="6"/>
  <c r="R16" i="6"/>
  <c r="R18" i="6"/>
  <c r="R21" i="6"/>
  <c r="R23" i="6"/>
  <c r="R25" i="6"/>
  <c r="R9" i="6"/>
  <c r="R17" i="6"/>
  <c r="R20" i="6"/>
  <c r="R22" i="6"/>
  <c r="R24" i="6"/>
  <c r="R27" i="6"/>
  <c r="R30" i="6"/>
  <c r="R6" i="6"/>
  <c r="R39" i="5"/>
  <c r="R41" i="5"/>
  <c r="R44" i="5"/>
  <c r="R46" i="5"/>
  <c r="R53" i="5"/>
  <c r="R55" i="5"/>
  <c r="R37" i="5"/>
  <c r="R40" i="5"/>
  <c r="R42" i="5"/>
  <c r="R45" i="5"/>
  <c r="R47" i="5"/>
  <c r="R54" i="5"/>
  <c r="R57" i="5"/>
  <c r="R60" i="5"/>
  <c r="R58" i="5"/>
  <c r="R6" i="5"/>
  <c r="R9" i="5"/>
  <c r="R11" i="5"/>
  <c r="R14" i="5"/>
  <c r="R16" i="5"/>
  <c r="R18" i="5"/>
  <c r="R21" i="5"/>
  <c r="R23" i="5"/>
  <c r="R25" i="5"/>
  <c r="R10" i="5"/>
  <c r="R12" i="5"/>
  <c r="R15" i="5"/>
  <c r="R17" i="5"/>
  <c r="R20" i="5"/>
  <c r="R22" i="5"/>
  <c r="R24" i="5"/>
  <c r="R30" i="5"/>
  <c r="R7" i="5"/>
  <c r="R5" i="5"/>
  <c r="R28" i="5"/>
  <c r="R35" i="5"/>
  <c r="B34" i="10"/>
  <c r="C34" i="10" s="1"/>
  <c r="D34" i="10" s="1"/>
  <c r="E34" i="10" s="1"/>
  <c r="F34" i="10" s="1"/>
  <c r="G34" i="10" s="1"/>
  <c r="H34" i="10" s="1"/>
  <c r="J34" i="10" s="1"/>
  <c r="K34" i="10" s="1"/>
  <c r="L34" i="10" s="1"/>
  <c r="M34" i="10" s="1"/>
  <c r="N34" i="10" s="1"/>
  <c r="O34" i="10" s="1"/>
  <c r="P34" i="10" s="1"/>
  <c r="G32" i="10"/>
  <c r="B34" i="9"/>
  <c r="C34" i="9" s="1"/>
  <c r="D34" i="9" s="1"/>
  <c r="E34" i="9" s="1"/>
  <c r="F34" i="9" s="1"/>
  <c r="G34" i="9" s="1"/>
  <c r="H34" i="9" s="1"/>
  <c r="J34" i="9" s="1"/>
  <c r="K34" i="9" s="1"/>
  <c r="L34" i="9" s="1"/>
  <c r="M34" i="9" s="1"/>
  <c r="N34" i="9" s="1"/>
  <c r="O34" i="9" s="1"/>
  <c r="P34" i="9" s="1"/>
  <c r="G32" i="9"/>
  <c r="B34" i="8"/>
  <c r="C34" i="8" s="1"/>
  <c r="D34" i="8" s="1"/>
  <c r="E34" i="8" s="1"/>
  <c r="F34" i="8" s="1"/>
  <c r="G34" i="8" s="1"/>
  <c r="H34" i="8" s="1"/>
  <c r="J34" i="8" s="1"/>
  <c r="K34" i="8" s="1"/>
  <c r="L34" i="8" s="1"/>
  <c r="M34" i="8" s="1"/>
  <c r="N34" i="8" s="1"/>
  <c r="O34" i="8" s="1"/>
  <c r="P34" i="8" s="1"/>
  <c r="G32" i="8"/>
  <c r="B34" i="7"/>
  <c r="C34" i="7" s="1"/>
  <c r="D34" i="7" s="1"/>
  <c r="E34" i="7" s="1"/>
  <c r="F34" i="7" s="1"/>
  <c r="G34" i="7" s="1"/>
  <c r="H34" i="7" s="1"/>
  <c r="J34" i="7" s="1"/>
  <c r="K34" i="7" s="1"/>
  <c r="L34" i="7" s="1"/>
  <c r="M34" i="7" s="1"/>
  <c r="N34" i="7" s="1"/>
  <c r="O34" i="7" s="1"/>
  <c r="P34" i="7" s="1"/>
  <c r="G32" i="7"/>
  <c r="B34" i="6"/>
  <c r="C34" i="6" s="1"/>
  <c r="D34" i="6" s="1"/>
  <c r="E34" i="6" s="1"/>
  <c r="F34" i="6" s="1"/>
  <c r="G34" i="6" s="1"/>
  <c r="H34" i="6" s="1"/>
  <c r="J34" i="6" s="1"/>
  <c r="K34" i="6" s="1"/>
  <c r="L34" i="6" s="1"/>
  <c r="M34" i="6" s="1"/>
  <c r="N34" i="6" s="1"/>
  <c r="O34" i="6" s="1"/>
  <c r="P34" i="6" s="1"/>
  <c r="G32" i="6"/>
  <c r="R58" i="1"/>
  <c r="R39" i="1"/>
  <c r="R41" i="1"/>
  <c r="R44" i="1"/>
  <c r="R48" i="1"/>
  <c r="R51" i="1"/>
  <c r="R53" i="1"/>
  <c r="R40" i="1"/>
  <c r="R42" i="1"/>
  <c r="R50" i="1"/>
  <c r="R60" i="1"/>
  <c r="R36" i="1"/>
  <c r="R35" i="1"/>
  <c r="R37" i="1"/>
  <c r="R57" i="1"/>
  <c r="R46" i="1"/>
  <c r="R52" i="1"/>
  <c r="R54" i="1"/>
  <c r="R45" i="1"/>
  <c r="R47" i="1"/>
  <c r="R55" i="1"/>
  <c r="Q7" i="1"/>
  <c r="Q6" i="1"/>
  <c r="Q5" i="1"/>
  <c r="I7" i="1"/>
  <c r="I6" i="1"/>
  <c r="I5" i="1"/>
  <c r="R5" i="1" l="1"/>
  <c r="R7" i="1"/>
  <c r="R6" i="1"/>
  <c r="Q28" i="1"/>
  <c r="I28" i="1"/>
  <c r="I30" i="1"/>
  <c r="Q30" i="1"/>
  <c r="Q27" i="1"/>
  <c r="I27" i="1"/>
  <c r="Q25" i="1"/>
  <c r="Q24" i="1"/>
  <c r="Q23" i="1"/>
  <c r="Q22" i="1"/>
  <c r="Q21" i="1"/>
  <c r="Q20" i="1"/>
  <c r="I25" i="1"/>
  <c r="I24" i="1"/>
  <c r="I23" i="1"/>
  <c r="I22" i="1"/>
  <c r="I21" i="1"/>
  <c r="I20" i="1"/>
  <c r="Q18" i="1"/>
  <c r="Q17" i="1"/>
  <c r="Q16" i="1"/>
  <c r="Q15" i="1"/>
  <c r="Q14" i="1"/>
  <c r="I18" i="1"/>
  <c r="I17" i="1"/>
  <c r="I16" i="1"/>
  <c r="I15" i="1"/>
  <c r="I14" i="1"/>
  <c r="I10" i="1"/>
  <c r="Q12" i="1"/>
  <c r="Q11" i="1"/>
  <c r="Q10" i="1"/>
  <c r="Q9" i="1"/>
  <c r="I12" i="1"/>
  <c r="I11" i="1"/>
  <c r="I9" i="1"/>
  <c r="R28" i="1" l="1"/>
  <c r="R27" i="1"/>
  <c r="R30" i="1"/>
  <c r="R25" i="1"/>
  <c r="R24" i="1"/>
  <c r="R23" i="1"/>
  <c r="R22" i="1"/>
  <c r="R21" i="1"/>
  <c r="R20" i="1"/>
  <c r="R18" i="1"/>
  <c r="R17" i="1"/>
  <c r="R16" i="1"/>
  <c r="R15" i="1"/>
  <c r="R14" i="1"/>
  <c r="R12" i="1"/>
  <c r="R11" i="1"/>
  <c r="R10" i="1"/>
  <c r="B4" i="1"/>
  <c r="C4" i="1" s="1"/>
  <c r="D4" i="1" s="1"/>
  <c r="E4" i="1" s="1"/>
  <c r="F4" i="1" s="1"/>
  <c r="G4" i="1" s="1"/>
  <c r="H4" i="1" s="1"/>
  <c r="J4" i="1" s="1"/>
  <c r="K4" i="1" s="1"/>
  <c r="L4" i="1" s="1"/>
  <c r="M4" i="1" s="1"/>
  <c r="N4" i="1" s="1"/>
  <c r="O4" i="1" s="1"/>
  <c r="P4" i="1" s="1"/>
  <c r="G2" i="1"/>
  <c r="E32" i="1" s="1"/>
  <c r="R9" i="1"/>
  <c r="G32" i="1" l="1"/>
  <c r="B34" i="1"/>
  <c r="C34" i="1" s="1"/>
  <c r="D34" i="1" s="1"/>
  <c r="E34" i="1" s="1"/>
  <c r="F34" i="1" s="1"/>
  <c r="G34" i="1" s="1"/>
  <c r="H34" i="1" s="1"/>
  <c r="J34" i="1" s="1"/>
  <c r="K34" i="1" s="1"/>
  <c r="L34" i="1" s="1"/>
  <c r="M34" i="1" s="1"/>
  <c r="N34" i="1" s="1"/>
  <c r="O34" i="1" s="1"/>
  <c r="P34" i="1" s="1"/>
</calcChain>
</file>

<file path=xl/sharedStrings.xml><?xml version="1.0" encoding="utf-8"?>
<sst xmlns="http://schemas.openxmlformats.org/spreadsheetml/2006/main" count="420" uniqueCount="66">
  <si>
    <t>Timestamp</t>
  </si>
  <si>
    <t>Security</t>
  </si>
  <si>
    <t>Untitled Question</t>
  </si>
  <si>
    <t>Hours</t>
  </si>
  <si>
    <t>Gatehouse</t>
  </si>
  <si>
    <t>Maintenance</t>
  </si>
  <si>
    <t>TO</t>
  </si>
  <si>
    <t>8:00 am - 4:30 pm</t>
  </si>
  <si>
    <t xml:space="preserve">8:00 pm - 6:00 am </t>
  </si>
  <si>
    <t>9:00 am - 7:30 pm</t>
  </si>
  <si>
    <t>10:00 pm - 8:00 am</t>
  </si>
  <si>
    <t>11:30 am - 7:30 pm</t>
  </si>
  <si>
    <t>4:30 pm - 12:00 am</t>
  </si>
  <si>
    <t>12:00 pm - 8:30 pm</t>
  </si>
  <si>
    <t>12:30 pm - 10:30 pm</t>
  </si>
  <si>
    <t>2:00 am - 9:30 pm</t>
  </si>
  <si>
    <t>OFF</t>
  </si>
  <si>
    <t xml:space="preserve">OFF </t>
  </si>
  <si>
    <t>2:00 am - 10:30 pm</t>
  </si>
  <si>
    <t>VAC</t>
  </si>
  <si>
    <t>Total Hours</t>
  </si>
  <si>
    <t xml:space="preserve">Maintenance </t>
  </si>
  <si>
    <t>Sick</t>
  </si>
  <si>
    <t>Concession</t>
  </si>
  <si>
    <t>Visitor Services</t>
  </si>
  <si>
    <t>11:30 am - 2:30 pm</t>
  </si>
  <si>
    <t>10:00 am - 6:30 pm</t>
  </si>
  <si>
    <t>11:00 am - 7:30 pm</t>
  </si>
  <si>
    <t>12:00 am - 8:00 pm</t>
  </si>
  <si>
    <t>SICK</t>
  </si>
  <si>
    <t>TBD</t>
  </si>
  <si>
    <t xml:space="preserve"> Hours wk 1</t>
  </si>
  <si>
    <t xml:space="preserve">Hours wk 2 </t>
  </si>
  <si>
    <t>Senior Staff</t>
  </si>
  <si>
    <t>8:00 am - 3:30 pm</t>
  </si>
  <si>
    <t>8:00 am - 12:00 pm</t>
  </si>
  <si>
    <t>Victoria Day</t>
  </si>
  <si>
    <t>Canada Day</t>
  </si>
  <si>
    <t>Civic Holiday</t>
  </si>
  <si>
    <t>Christmas Day</t>
  </si>
  <si>
    <t>Boxing Day</t>
  </si>
  <si>
    <t>New Years Day</t>
  </si>
  <si>
    <t>Easter Monday</t>
  </si>
  <si>
    <t>VAC 8</t>
  </si>
  <si>
    <t>VAC 7</t>
  </si>
  <si>
    <t>6:30 am - 2:00m</t>
  </si>
  <si>
    <t>9:00 am - 4:30 pm</t>
  </si>
  <si>
    <t>2:00 pm - 9:30 pm</t>
  </si>
  <si>
    <t>6:30 am - 2:00 pm</t>
  </si>
  <si>
    <t>10:30 am - 4:30 pm</t>
  </si>
  <si>
    <t>10:00 am - 5:30 pm LP</t>
  </si>
  <si>
    <t>2:30 pm - 10:00 pm</t>
  </si>
  <si>
    <t>PARK NAME HERE</t>
  </si>
  <si>
    <t>Family Day</t>
  </si>
  <si>
    <t>Good Friday</t>
  </si>
  <si>
    <t>Labor Day</t>
  </si>
  <si>
    <t xml:space="preserve">Thanksgiving </t>
  </si>
  <si>
    <t>Rememberance Day</t>
  </si>
  <si>
    <t>New Year's Day</t>
  </si>
  <si>
    <t>Conestogo  Lake</t>
  </si>
  <si>
    <t>Superintendent</t>
  </si>
  <si>
    <t xml:space="preserve">Assistant Superintedent </t>
  </si>
  <si>
    <t xml:space="preserve">Joe </t>
  </si>
  <si>
    <t xml:space="preserve">Jane </t>
  </si>
  <si>
    <t xml:space="preserve">Joseph </t>
  </si>
  <si>
    <t xml:space="preserve">Janet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</si>
</sst>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ddd&quot;,  &quot;d&quot;, &quot;"/>
  </numFmts>
  <fonts count="1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theme="6"/>
        <bgColor indexed="64"/>
      </patternFill>
    </fill>
    <fill>
      <patternFill patternType="solid">
        <fgColor theme="8"/>
        <bgColor rgb="FF434343"/>
      </patternFill>
    </fill>
    <fill>
      <patternFill patternType="solid">
        <fgColor theme="7" tint="0.39997558519241921"/>
        <bgColor rgb="FF434343"/>
      </patternFill>
    </fill>
    <fill>
      <patternFill patternType="solid">
        <fgColor theme="7" tint="0.59999389629810485"/>
        <bgColor rgb="FF434343"/>
      </patternFill>
    </fill>
    <fill>
      <patternFill patternType="solid">
        <fgColor theme="7" tint="0.39997558519241921"/>
        <bgColor rgb="FFF3F3F3"/>
      </patternFill>
    </fill>
    <fill>
      <patternFill patternType="solid">
        <fgColor theme="7" tint="0.39997558519241921"/>
        <bgColor rgb="FFEFEFE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rgb="FFB6D7A8"/>
      </patternFill>
    </fill>
    <fill>
      <patternFill patternType="solid">
        <fgColor theme="7" tint="0.59999389629810485"/>
        <bgColor rgb="FF93C47D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249977111117893"/>
        <bgColor rgb="FFF3F3F3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rgb="FF434343"/>
      </patternFill>
    </fill>
    <fill>
      <patternFill patternType="solid">
        <fgColor theme="4" tint="0.79998168889431442"/>
        <bgColor rgb="FFB6D7A8"/>
      </patternFill>
    </fill>
    <fill>
      <patternFill patternType="solid">
        <fgColor theme="4" tint="0.79998168889431442"/>
        <bgColor rgb="FF93C47D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FF0000"/>
      </left>
      <right style="thin">
        <color rgb="FFFFFFFF"/>
      </right>
      <top style="thin">
        <color rgb="FF000000"/>
      </top>
      <bottom style="thin">
        <color rgb="FFFF0000"/>
      </bottom>
      <diagonal/>
    </border>
    <border>
      <left/>
      <right/>
      <top style="thin">
        <color rgb="FF000000"/>
      </top>
      <bottom style="thin">
        <color rgb="FFFF0000"/>
      </bottom>
      <diagonal/>
    </border>
    <border>
      <left style="thin">
        <color rgb="FFFFFFFF"/>
      </left>
      <right style="thin">
        <color rgb="FFFF0000"/>
      </right>
      <top style="thin">
        <color rgb="FF000000"/>
      </top>
      <bottom style="thin">
        <color rgb="FFFF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8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4" fillId="0" borderId="0" xfId="0" applyFont="1" applyAlignment="1"/>
    <xf numFmtId="0" fontId="14" fillId="3" borderId="10" xfId="0" applyFont="1" applyFill="1" applyBorder="1" applyAlignment="1" applyProtection="1">
      <alignment horizontal="center"/>
    </xf>
    <xf numFmtId="0" fontId="4" fillId="6" borderId="16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/>
    <xf numFmtId="0" fontId="6" fillId="2" borderId="16" xfId="0" applyFont="1" applyFill="1" applyBorder="1" applyAlignment="1" applyProtection="1">
      <alignment horizontal="center"/>
    </xf>
    <xf numFmtId="0" fontId="0" fillId="3" borderId="10" xfId="0" applyFont="1" applyFill="1" applyBorder="1" applyAlignment="1" applyProtection="1">
      <alignment horizontal="center"/>
    </xf>
    <xf numFmtId="0" fontId="1" fillId="4" borderId="16" xfId="0" applyFont="1" applyFill="1" applyBorder="1" applyAlignment="1" applyProtection="1">
      <alignment horizontal="center"/>
    </xf>
    <xf numFmtId="0" fontId="2" fillId="2" borderId="18" xfId="0" applyFont="1" applyFill="1" applyBorder="1" applyProtection="1"/>
    <xf numFmtId="0" fontId="1" fillId="2" borderId="19" xfId="0" applyFont="1" applyFill="1" applyBorder="1" applyAlignment="1" applyProtection="1">
      <alignment horizontal="center"/>
    </xf>
    <xf numFmtId="0" fontId="1" fillId="4" borderId="13" xfId="0" applyFont="1" applyFill="1" applyBorder="1" applyAlignment="1" applyProtection="1">
      <alignment horizontal="center"/>
    </xf>
    <xf numFmtId="0" fontId="0" fillId="17" borderId="0" xfId="0" applyFont="1" applyFill="1" applyAlignment="1" applyProtection="1"/>
    <xf numFmtId="0" fontId="0" fillId="17" borderId="0" xfId="0" applyFont="1" applyFill="1" applyAlignment="1" applyProtection="1">
      <alignment horizontal="center"/>
    </xf>
    <xf numFmtId="0" fontId="0" fillId="5" borderId="23" xfId="0" applyFont="1" applyFill="1" applyBorder="1" applyAlignment="1" applyProtection="1">
      <alignment horizontal="center"/>
    </xf>
    <xf numFmtId="0" fontId="0" fillId="3" borderId="24" xfId="0" applyFont="1" applyFill="1" applyBorder="1" applyAlignment="1" applyProtection="1">
      <alignment horizontal="center"/>
    </xf>
    <xf numFmtId="0" fontId="0" fillId="5" borderId="22" xfId="0" applyFont="1" applyFill="1" applyBorder="1" applyAlignment="1" applyProtection="1">
      <alignment horizontal="center"/>
    </xf>
    <xf numFmtId="0" fontId="0" fillId="17" borderId="0" xfId="0" applyFont="1" applyFill="1" applyAlignment="1" applyProtection="1">
      <protection locked="0"/>
    </xf>
    <xf numFmtId="165" fontId="4" fillId="8" borderId="22" xfId="0" applyNumberFormat="1" applyFont="1" applyFill="1" applyBorder="1" applyAlignment="1" applyProtection="1">
      <alignment horizontal="center"/>
      <protection locked="0"/>
    </xf>
    <xf numFmtId="165" fontId="6" fillId="2" borderId="14" xfId="0" applyNumberFormat="1" applyFont="1" applyFill="1" applyBorder="1" applyAlignment="1" applyProtection="1">
      <alignment horizontal="center"/>
      <protection locked="0"/>
    </xf>
    <xf numFmtId="0" fontId="1" fillId="12" borderId="17" xfId="0" applyFont="1" applyFill="1" applyBorder="1" applyProtection="1">
      <protection locked="0"/>
    </xf>
    <xf numFmtId="0" fontId="1" fillId="12" borderId="20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12" borderId="22" xfId="0" applyFont="1" applyFill="1" applyBorder="1" applyProtection="1">
      <protection locked="0"/>
    </xf>
    <xf numFmtId="0" fontId="1" fillId="12" borderId="22" xfId="0" applyFont="1" applyFill="1" applyBorder="1" applyAlignment="1" applyProtection="1">
      <protection locked="0"/>
    </xf>
    <xf numFmtId="0" fontId="1" fillId="13" borderId="22" xfId="0" applyFont="1" applyFill="1" applyBorder="1" applyProtection="1">
      <protection locked="0"/>
    </xf>
    <xf numFmtId="0" fontId="0" fillId="14" borderId="22" xfId="0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center"/>
    </xf>
    <xf numFmtId="0" fontId="2" fillId="2" borderId="17" xfId="0" applyFont="1" applyFill="1" applyBorder="1" applyAlignment="1" applyProtection="1">
      <alignment horizontal="center"/>
    </xf>
    <xf numFmtId="0" fontId="0" fillId="0" borderId="0" xfId="0" applyFont="1" applyAlignment="1"/>
    <xf numFmtId="0" fontId="3" fillId="0" borderId="4" xfId="0" applyFont="1" applyBorder="1" applyAlignment="1" applyProtection="1">
      <protection locked="0"/>
    </xf>
    <xf numFmtId="164" fontId="13" fillId="15" borderId="5" xfId="0" applyNumberFormat="1" applyFont="1" applyFill="1" applyBorder="1" applyAlignment="1" applyProtection="1">
      <alignment horizontal="center" vertical="center"/>
      <protection locked="0"/>
    </xf>
    <xf numFmtId="0" fontId="13" fillId="15" borderId="6" xfId="0" applyFont="1" applyFill="1" applyBorder="1" applyAlignment="1" applyProtection="1">
      <alignment horizontal="center" vertical="center"/>
      <protection locked="0"/>
    </xf>
    <xf numFmtId="164" fontId="13" fillId="15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0" fontId="12" fillId="7" borderId="10" xfId="0" applyFont="1" applyFill="1" applyBorder="1" applyAlignment="1" applyProtection="1">
      <alignment horizontal="left"/>
      <protection locked="0"/>
    </xf>
    <xf numFmtId="0" fontId="2" fillId="9" borderId="16" xfId="0" applyFont="1" applyFill="1" applyBorder="1" applyAlignment="1" applyProtection="1">
      <alignment horizontal="left"/>
      <protection locked="0"/>
    </xf>
    <xf numFmtId="0" fontId="2" fillId="10" borderId="10" xfId="0" applyFont="1" applyFill="1" applyBorder="1" applyAlignment="1" applyProtection="1">
      <alignment horizontal="left"/>
      <protection locked="0"/>
    </xf>
    <xf numFmtId="0" fontId="2" fillId="9" borderId="10" xfId="0" applyFont="1" applyFill="1" applyBorder="1" applyAlignment="1" applyProtection="1">
      <alignment horizontal="left"/>
      <protection locked="0"/>
    </xf>
    <xf numFmtId="0" fontId="2" fillId="9" borderId="15" xfId="0" applyFont="1" applyFill="1" applyBorder="1" applyAlignment="1" applyProtection="1">
      <alignment horizontal="left"/>
      <protection locked="0"/>
    </xf>
    <xf numFmtId="0" fontId="11" fillId="11" borderId="0" xfId="0" applyFont="1" applyFill="1" applyAlignment="1" applyProtection="1">
      <alignment horizontal="left"/>
      <protection locked="0"/>
    </xf>
    <xf numFmtId="0" fontId="11" fillId="11" borderId="21" xfId="0" applyFont="1" applyFill="1" applyBorder="1" applyAlignment="1" applyProtection="1">
      <alignment horizontal="left"/>
      <protection locked="0"/>
    </xf>
    <xf numFmtId="0" fontId="9" fillId="2" borderId="17" xfId="0" applyFont="1" applyFill="1" applyBorder="1" applyAlignment="1" applyProtection="1">
      <alignment horizontal="left"/>
      <protection locked="0"/>
    </xf>
    <xf numFmtId="0" fontId="9" fillId="16" borderId="10" xfId="0" applyFont="1" applyFill="1" applyBorder="1" applyAlignment="1" applyProtection="1">
      <alignment horizontal="left"/>
      <protection locked="0"/>
    </xf>
    <xf numFmtId="0" fontId="9" fillId="17" borderId="0" xfId="0" applyFont="1" applyFill="1" applyAlignment="1" applyProtection="1">
      <alignment horizontal="left"/>
      <protection locked="0"/>
    </xf>
    <xf numFmtId="164" fontId="15" fillId="15" borderId="5" xfId="0" applyNumberFormat="1" applyFont="1" applyFill="1" applyBorder="1" applyAlignment="1" applyProtection="1">
      <alignment horizontal="center" vertical="center" shrinkToFit="1"/>
      <protection locked="0"/>
    </xf>
    <xf numFmtId="0" fontId="15" fillId="15" borderId="6" xfId="0" applyFont="1" applyFill="1" applyBorder="1" applyAlignment="1" applyProtection="1">
      <alignment horizontal="center" vertical="center" shrinkToFit="1"/>
      <protection locked="0"/>
    </xf>
    <xf numFmtId="164" fontId="15" fillId="15" borderId="7" xfId="0" applyNumberFormat="1" applyFont="1" applyFill="1" applyBorder="1" applyAlignment="1" applyProtection="1">
      <alignment horizontal="center" vertical="center" shrinkToFit="1"/>
      <protection locked="0"/>
    </xf>
    <xf numFmtId="164" fontId="13" fillId="15" borderId="5" xfId="0" applyNumberFormat="1" applyFont="1" applyFill="1" applyBorder="1" applyAlignment="1" applyProtection="1">
      <alignment horizontal="center" vertical="center" shrinkToFit="1"/>
      <protection locked="0"/>
    </xf>
    <xf numFmtId="0" fontId="13" fillId="15" borderId="6" xfId="0" applyFont="1" applyFill="1" applyBorder="1" applyAlignment="1" applyProtection="1">
      <alignment horizontal="center" vertical="center" shrinkToFit="1"/>
      <protection locked="0"/>
    </xf>
    <xf numFmtId="164" fontId="13" fillId="15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</xf>
    <xf numFmtId="165" fontId="4" fillId="18" borderId="22" xfId="0" applyNumberFormat="1" applyFont="1" applyFill="1" applyBorder="1" applyAlignment="1" applyProtection="1">
      <alignment horizontal="center"/>
      <protection locked="0"/>
    </xf>
    <xf numFmtId="0" fontId="1" fillId="19" borderId="17" xfId="0" applyFont="1" applyFill="1" applyBorder="1" applyProtection="1">
      <protection locked="0"/>
    </xf>
    <xf numFmtId="0" fontId="1" fillId="19" borderId="20" xfId="0" applyFont="1" applyFill="1" applyBorder="1" applyProtection="1">
      <protection locked="0"/>
    </xf>
    <xf numFmtId="0" fontId="1" fillId="19" borderId="22" xfId="0" applyFont="1" applyFill="1" applyBorder="1" applyProtection="1">
      <protection locked="0"/>
    </xf>
    <xf numFmtId="0" fontId="1" fillId="19" borderId="22" xfId="0" applyFont="1" applyFill="1" applyBorder="1" applyAlignment="1" applyProtection="1">
      <protection locked="0"/>
    </xf>
    <xf numFmtId="0" fontId="1" fillId="20" borderId="22" xfId="0" applyFont="1" applyFill="1" applyBorder="1" applyProtection="1">
      <protection locked="0"/>
    </xf>
    <xf numFmtId="0" fontId="0" fillId="21" borderId="22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protection locked="0"/>
    </xf>
    <xf numFmtId="0" fontId="4" fillId="15" borderId="2" xfId="0" applyFont="1" applyFill="1" applyBorder="1" applyProtection="1">
      <protection locked="0"/>
    </xf>
    <xf numFmtId="0" fontId="4" fillId="15" borderId="3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4" fillId="0" borderId="12" xfId="0" applyFont="1" applyBorder="1" applyProtection="1">
      <protection locked="0"/>
    </xf>
    <xf numFmtId="0" fontId="5" fillId="0" borderId="10" xfId="0" applyFont="1" applyBorder="1" applyAlignment="1" applyProtection="1">
      <protection locked="0"/>
    </xf>
    <xf numFmtId="0" fontId="4" fillId="0" borderId="11" xfId="0" applyFont="1" applyBorder="1" applyProtection="1">
      <protection locked="0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image" Target="../media/image26.emf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7.emf"/><Relationship Id="rId1" Type="http://schemas.openxmlformats.org/officeDocument/2006/relationships/image" Target="../media/image28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29697" name="CommandButton18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9525</xdr:rowOff>
        </xdr:from>
        <xdr:to>
          <xdr:col>8</xdr:col>
          <xdr:colOff>247650</xdr:colOff>
          <xdr:row>32</xdr:row>
          <xdr:rowOff>123825</xdr:rowOff>
        </xdr:to>
        <xdr:sp macro="" textlink="">
          <xdr:nvSpPr>
            <xdr:cNvPr id="29698" name="CommandButton19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11265" name="CommandButton15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31</xdr:row>
          <xdr:rowOff>19050</xdr:rowOff>
        </xdr:from>
        <xdr:to>
          <xdr:col>8</xdr:col>
          <xdr:colOff>257175</xdr:colOff>
          <xdr:row>32</xdr:row>
          <xdr:rowOff>133350</xdr:rowOff>
        </xdr:to>
        <xdr:sp macro="" textlink="">
          <xdr:nvSpPr>
            <xdr:cNvPr id="11266" name="CommandButton16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12289" name="CommandButton13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31</xdr:row>
          <xdr:rowOff>19050</xdr:rowOff>
        </xdr:from>
        <xdr:to>
          <xdr:col>8</xdr:col>
          <xdr:colOff>257175</xdr:colOff>
          <xdr:row>32</xdr:row>
          <xdr:rowOff>133350</xdr:rowOff>
        </xdr:to>
        <xdr:sp macro="" textlink="">
          <xdr:nvSpPr>
            <xdr:cNvPr id="12290" name="CommandButton14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13313" name="CommandButton16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31</xdr:row>
          <xdr:rowOff>19050</xdr:rowOff>
        </xdr:from>
        <xdr:to>
          <xdr:col>8</xdr:col>
          <xdr:colOff>257175</xdr:colOff>
          <xdr:row>32</xdr:row>
          <xdr:rowOff>133350</xdr:rowOff>
        </xdr:to>
        <xdr:sp macro="" textlink="">
          <xdr:nvSpPr>
            <xdr:cNvPr id="13314" name="CommandButton17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27649" name="CommandButton16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31</xdr:row>
          <xdr:rowOff>19050</xdr:rowOff>
        </xdr:from>
        <xdr:to>
          <xdr:col>8</xdr:col>
          <xdr:colOff>257175</xdr:colOff>
          <xdr:row>32</xdr:row>
          <xdr:rowOff>133350</xdr:rowOff>
        </xdr:to>
        <xdr:sp macro="" textlink="">
          <xdr:nvSpPr>
            <xdr:cNvPr id="27650" name="CommandButton17" hidden="1">
              <a:extLst>
                <a:ext uri="{63B3BB69-23CF-44E3-9099-C40C66FF867C}">
                  <a14:compatExt spid="_x0000_s27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28673" name="CommandButton16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31</xdr:row>
          <xdr:rowOff>19050</xdr:rowOff>
        </xdr:from>
        <xdr:to>
          <xdr:col>8</xdr:col>
          <xdr:colOff>257175</xdr:colOff>
          <xdr:row>32</xdr:row>
          <xdr:rowOff>133350</xdr:rowOff>
        </xdr:to>
        <xdr:sp macro="" textlink="">
          <xdr:nvSpPr>
            <xdr:cNvPr id="28674" name="CommandButton17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14337" name="CommandButton18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9525</xdr:rowOff>
        </xdr:from>
        <xdr:to>
          <xdr:col>8</xdr:col>
          <xdr:colOff>247650</xdr:colOff>
          <xdr:row>32</xdr:row>
          <xdr:rowOff>123825</xdr:rowOff>
        </xdr:to>
        <xdr:sp macro="" textlink="">
          <xdr:nvSpPr>
            <xdr:cNvPr id="14338" name="CommandButton19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1109" name="CommandButton1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9525</xdr:rowOff>
        </xdr:from>
        <xdr:to>
          <xdr:col>8</xdr:col>
          <xdr:colOff>247650</xdr:colOff>
          <xdr:row>32</xdr:row>
          <xdr:rowOff>123825</xdr:rowOff>
        </xdr:to>
        <xdr:sp macro="" textlink="">
          <xdr:nvSpPr>
            <xdr:cNvPr id="1116" name="CommandButton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5121" name="CommandButton3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9525</xdr:rowOff>
        </xdr:from>
        <xdr:to>
          <xdr:col>8</xdr:col>
          <xdr:colOff>247650</xdr:colOff>
          <xdr:row>32</xdr:row>
          <xdr:rowOff>123825</xdr:rowOff>
        </xdr:to>
        <xdr:sp macro="" textlink="">
          <xdr:nvSpPr>
            <xdr:cNvPr id="5122" name="CommandButton4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6145" name="CommandButton5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9525</xdr:rowOff>
        </xdr:from>
        <xdr:to>
          <xdr:col>8</xdr:col>
          <xdr:colOff>247650</xdr:colOff>
          <xdr:row>32</xdr:row>
          <xdr:rowOff>123825</xdr:rowOff>
        </xdr:to>
        <xdr:sp macro="" textlink="">
          <xdr:nvSpPr>
            <xdr:cNvPr id="6146" name="CommandButton6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7169" name="CommandButton7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9525</xdr:rowOff>
        </xdr:from>
        <xdr:to>
          <xdr:col>8</xdr:col>
          <xdr:colOff>247650</xdr:colOff>
          <xdr:row>32</xdr:row>
          <xdr:rowOff>123825</xdr:rowOff>
        </xdr:to>
        <xdr:sp macro="" textlink="">
          <xdr:nvSpPr>
            <xdr:cNvPr id="7170" name="CommandButton8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8193" name="CommandButton9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9525</xdr:rowOff>
        </xdr:from>
        <xdr:to>
          <xdr:col>8</xdr:col>
          <xdr:colOff>247650</xdr:colOff>
          <xdr:row>32</xdr:row>
          <xdr:rowOff>123825</xdr:rowOff>
        </xdr:to>
        <xdr:sp macro="" textlink="">
          <xdr:nvSpPr>
            <xdr:cNvPr id="8194" name="CommandButton10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9217" name="CommandButton1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9525</xdr:rowOff>
        </xdr:from>
        <xdr:to>
          <xdr:col>8</xdr:col>
          <xdr:colOff>247650</xdr:colOff>
          <xdr:row>32</xdr:row>
          <xdr:rowOff>123825</xdr:rowOff>
        </xdr:to>
        <xdr:sp macro="" textlink="">
          <xdr:nvSpPr>
            <xdr:cNvPr id="9218" name="CommandButton1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</xdr:row>
          <xdr:rowOff>9525</xdr:rowOff>
        </xdr:from>
        <xdr:to>
          <xdr:col>8</xdr:col>
          <xdr:colOff>247650</xdr:colOff>
          <xdr:row>2</xdr:row>
          <xdr:rowOff>104775</xdr:rowOff>
        </xdr:to>
        <xdr:sp macro="" textlink="">
          <xdr:nvSpPr>
            <xdr:cNvPr id="10241" name="CommandButton13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56292A58-F6F0-4CD4-A8C5-7963E363E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31</xdr:row>
          <xdr:rowOff>19050</xdr:rowOff>
        </xdr:from>
        <xdr:to>
          <xdr:col>8</xdr:col>
          <xdr:colOff>257175</xdr:colOff>
          <xdr:row>32</xdr:row>
          <xdr:rowOff>133350</xdr:rowOff>
        </xdr:to>
        <xdr:sp macro="" textlink="">
          <xdr:nvSpPr>
            <xdr:cNvPr id="10242" name="CommandButton14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SecShift" displayName="SecShift" ref="A2:B11" totalsRowShown="0">
  <autoFilter ref="A2:B11"/>
  <tableColumns count="2">
    <tableColumn id="1" name="Security" dataDxfId="19"/>
    <tableColumn id="2" name="Hours" dataDxfId="1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Gateshift" displayName="Gateshift" ref="D2:E12" totalsRowShown="0" headerRowDxfId="17">
  <autoFilter ref="D2:E12"/>
  <tableColumns count="2">
    <tableColumn id="1" name="Gatehouse" dataDxfId="16"/>
    <tableColumn id="2" name="Hours" dataDxfId="15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MaintShift" displayName="MaintShift" ref="G2:H10" totalsRowShown="0" headerRowDxfId="14">
  <autoFilter ref="G2:H10"/>
  <tableColumns count="2">
    <tableColumn id="1" name="Maintenance" dataDxfId="13"/>
    <tableColumn id="2" name="Hours" dataDxfId="12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Con" displayName="Con" ref="J2:K6" totalsRowShown="0" headerRowDxfId="11" dataDxfId="10">
  <autoFilter ref="J2:K6"/>
  <tableColumns count="2">
    <tableColumn id="1" name="Concession" dataDxfId="9"/>
    <tableColumn id="2" name="Hours" dataDxfId="8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5" name="Vis" displayName="Vis" ref="A15:B21" totalsRowShown="0" headerRowDxfId="7" dataDxfId="6">
  <autoFilter ref="A15:B21"/>
  <tableColumns count="2">
    <tableColumn id="1" name="Visitor Services" dataDxfId="5"/>
    <tableColumn id="2" name="Hours" dataDxfId="4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6" name="Senior" displayName="Senior" ref="D15:E22" totalsRowShown="0" headerRowDxfId="3" dataDxfId="2">
  <autoFilter ref="D15:E22"/>
  <tableColumns count="2">
    <tableColumn id="1" name="Senior Staff" dataDxfId="1"/>
    <tableColumn id="2" name="Hours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0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20.xml"/><Relationship Id="rId5" Type="http://schemas.openxmlformats.org/officeDocument/2006/relationships/image" Target="../media/image19.emf"/><Relationship Id="rId4" Type="http://schemas.openxmlformats.org/officeDocument/2006/relationships/control" Target="../activeX/activeX1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22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2.xml"/><Relationship Id="rId5" Type="http://schemas.openxmlformats.org/officeDocument/2006/relationships/image" Target="../media/image21.emf"/><Relationship Id="rId4" Type="http://schemas.openxmlformats.org/officeDocument/2006/relationships/control" Target="../activeX/activeX2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image" Target="../media/image24.emf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24.xml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7" Type="http://schemas.openxmlformats.org/officeDocument/2006/relationships/image" Target="../media/image26.emf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26.xml"/><Relationship Id="rId5" Type="http://schemas.openxmlformats.org/officeDocument/2006/relationships/image" Target="../media/image25.emf"/><Relationship Id="rId4" Type="http://schemas.openxmlformats.org/officeDocument/2006/relationships/control" Target="../activeX/activeX2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7" Type="http://schemas.openxmlformats.org/officeDocument/2006/relationships/image" Target="../media/image28.emf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6" Type="http://schemas.openxmlformats.org/officeDocument/2006/relationships/control" Target="../activeX/activeX28.xml"/><Relationship Id="rId5" Type="http://schemas.openxmlformats.org/officeDocument/2006/relationships/image" Target="../media/image27.emf"/><Relationship Id="rId4" Type="http://schemas.openxmlformats.org/officeDocument/2006/relationships/control" Target="../activeX/activeX2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6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6.xml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8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8.xml"/><Relationship Id="rId5" Type="http://schemas.openxmlformats.org/officeDocument/2006/relationships/image" Target="../media/image17.emf"/><Relationship Id="rId4" Type="http://schemas.openxmlformats.org/officeDocument/2006/relationships/control" Target="../activeX/activeX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outlinePr summaryBelow="0" summaryRight="0"/>
    <pageSetUpPr fitToPage="1"/>
  </sheetPr>
  <dimension ref="A1:R62"/>
  <sheetViews>
    <sheetView topLeftCell="A4" zoomScale="85" zoomScaleNormal="85" workbookViewId="0">
      <pane xSplit="1" topLeftCell="B1" activePane="topRight" state="frozen"/>
      <selection pane="topRight" activeCell="E20" sqref="E20"/>
    </sheetView>
  </sheetViews>
  <sheetFormatPr defaultColWidth="14.42578125" defaultRowHeight="15.75" customHeight="1" x14ac:dyDescent="0.2"/>
  <cols>
    <col min="1" max="1" width="18.28515625" style="44" customWidth="1"/>
    <col min="2" max="4" width="18.42578125" style="44" customWidth="1"/>
    <col min="5" max="5" width="23.140625" style="44" bestFit="1" customWidth="1"/>
    <col min="6" max="6" width="18.42578125" style="44" customWidth="1"/>
    <col min="7" max="7" width="21.42578125" style="44" bestFit="1" customWidth="1"/>
    <col min="8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46">
        <v>44196</v>
      </c>
      <c r="F2" s="47" t="s">
        <v>6</v>
      </c>
      <c r="G2" s="48">
        <f>E2+13</f>
        <v>44209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44196</v>
      </c>
      <c r="C4" s="40">
        <f>B4+$A$3</f>
        <v>44197</v>
      </c>
      <c r="D4" s="40">
        <f>C4+A3</f>
        <v>44198</v>
      </c>
      <c r="E4" s="40">
        <f>D4+A3</f>
        <v>44199</v>
      </c>
      <c r="F4" s="40">
        <f>E4+A3</f>
        <v>44200</v>
      </c>
      <c r="G4" s="40">
        <f>F4+A3</f>
        <v>44201</v>
      </c>
      <c r="H4" s="40">
        <f>G4+A3</f>
        <v>44202</v>
      </c>
      <c r="I4" s="7" t="s">
        <v>31</v>
      </c>
      <c r="J4" s="40">
        <f>H4+A3</f>
        <v>44203</v>
      </c>
      <c r="K4" s="40">
        <f>J4+A3</f>
        <v>44204</v>
      </c>
      <c r="L4" s="40">
        <f>K4+A3</f>
        <v>44205</v>
      </c>
      <c r="M4" s="40">
        <f>L4+A3</f>
        <v>44206</v>
      </c>
      <c r="N4" s="40">
        <f>M4+A3</f>
        <v>44207</v>
      </c>
      <c r="O4" s="40">
        <f>N4+A3</f>
        <v>44208</v>
      </c>
      <c r="P4" s="40">
        <f>O4+A3</f>
        <v>44209</v>
      </c>
      <c r="Q4" s="14" t="s">
        <v>32</v>
      </c>
      <c r="R4" s="6" t="s">
        <v>20</v>
      </c>
    </row>
    <row r="5" spans="1:18" ht="12.75" x14ac:dyDescent="0.2">
      <c r="A5" s="50"/>
      <c r="B5" s="31"/>
      <c r="C5" s="69"/>
      <c r="D5" s="31"/>
      <c r="E5" s="31"/>
      <c r="F5" s="31"/>
      <c r="G5" s="31"/>
      <c r="H5" s="31"/>
      <c r="I5" s="20">
        <f>SUMPRODUCT(SUMIF(Senior[Senior Staff],'Dec 31-Jan 27'!B5:H5,Senior[Hours]))</f>
        <v>0</v>
      </c>
      <c r="J5" s="31"/>
      <c r="K5" s="31"/>
      <c r="L5" s="31"/>
      <c r="M5" s="31"/>
      <c r="N5" s="31"/>
      <c r="O5" s="31"/>
      <c r="P5" s="31"/>
      <c r="Q5" s="16">
        <f>SUMPRODUCT(SUMIF(Senior[Senior Staff],'Dec 31-Jan 27'!J5:P5,Senior[Hours]))</f>
        <v>0</v>
      </c>
      <c r="R5" s="17">
        <f>SUM(Q5,I5)</f>
        <v>0</v>
      </c>
    </row>
    <row r="6" spans="1:18" ht="12.75" x14ac:dyDescent="0.2">
      <c r="A6" s="50"/>
      <c r="B6" s="31"/>
      <c r="C6" s="69"/>
      <c r="D6" s="31"/>
      <c r="E6" s="31"/>
      <c r="F6" s="31"/>
      <c r="G6" s="31"/>
      <c r="H6" s="31"/>
      <c r="I6" s="20">
        <f>SUMPRODUCT(SUMIF(Senior[Senior Staff],'Dec 31-Jan 27'!B6:H6,Senior[Hours]))</f>
        <v>0</v>
      </c>
      <c r="J6" s="31"/>
      <c r="K6" s="31"/>
      <c r="L6" s="31"/>
      <c r="M6" s="31"/>
      <c r="N6" s="31"/>
      <c r="O6" s="31"/>
      <c r="P6" s="31"/>
      <c r="Q6" s="16">
        <f>SUMPRODUCT(SUMIF(Senior[Senior Staff],'Dec 31-Jan 27'!J6:P6,Senior[Hours]))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69"/>
      <c r="D7" s="31"/>
      <c r="E7" s="31"/>
      <c r="F7" s="31"/>
      <c r="G7" s="31"/>
      <c r="H7" s="31"/>
      <c r="I7" s="20">
        <f>SUMPRODUCT(SUMIF(Senior[Senior Staff],'Dec 31-Jan 27'!B7:H7,Senior[Hours]))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Staff],'Dec 31-Jan 27'!J7:P7,Senior[Hours]))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70"/>
      <c r="D9" s="33"/>
      <c r="E9" s="33"/>
      <c r="F9" s="33"/>
      <c r="G9" s="33"/>
      <c r="H9" s="33"/>
      <c r="I9" s="20">
        <f>SUMPRODUCT(SUMIF(SecShift[Security],'Dec 31-Jan 27'!B9:H9,SecShift[Hours]))</f>
        <v>0</v>
      </c>
      <c r="J9" s="38"/>
      <c r="K9" s="38"/>
      <c r="L9" s="38"/>
      <c r="M9" s="38"/>
      <c r="N9" s="38"/>
      <c r="O9" s="38"/>
      <c r="P9" s="38"/>
      <c r="Q9" s="20">
        <f>SUMPRODUCT(SUMIF(SecShift[Security],'Dec 31-Jan 27'!J9:P9,SecShift[Hours]))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70"/>
      <c r="D10" s="33"/>
      <c r="E10" s="33"/>
      <c r="F10" s="33"/>
      <c r="G10" s="33"/>
      <c r="H10" s="33"/>
      <c r="I10" s="20">
        <f>SUMPRODUCT(SUMIF(SecShift[Security],'Dec 31-Jan 27'!B10:H10,SecShift[Hours]))</f>
        <v>0</v>
      </c>
      <c r="J10" s="38"/>
      <c r="K10" s="38"/>
      <c r="L10" s="38"/>
      <c r="M10" s="38"/>
      <c r="N10" s="38"/>
      <c r="O10" s="38"/>
      <c r="P10" s="38"/>
      <c r="Q10" s="20">
        <f>SUMPRODUCT(SUMIF(SecShift[Security],'Dec 31-Jan 27'!J10:P10,SecShift[Hours]))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70"/>
      <c r="D11" s="33"/>
      <c r="E11" s="33"/>
      <c r="F11" s="33"/>
      <c r="G11" s="33"/>
      <c r="H11" s="33"/>
      <c r="I11" s="20">
        <f>SUMPRODUCT(SUMIF(SecShift[Security],'Dec 31-Jan 27'!B11:H11,SecShift[Hours]))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SUMPRODUCT(SUMIF(SecShift[Security],'Dec 31-Jan 27'!J11:P11,SecShift[Hours]))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71"/>
      <c r="D12" s="34"/>
      <c r="E12" s="34"/>
      <c r="F12" s="34"/>
      <c r="G12" s="34"/>
      <c r="H12" s="34"/>
      <c r="I12" s="20">
        <f>SUMPRODUCT(SUMIF(SecShift[Security],'Dec 31-Jan 27'!B12:H12,SecShift[Hours]))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SUMPRODUCT(SUMIF(SecShift[Security],'Dec 31-Jan 27'!J12:P12,SecShift[Hours]))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72"/>
      <c r="D14" s="36"/>
      <c r="E14" s="36"/>
      <c r="F14" s="36"/>
      <c r="G14" s="36"/>
      <c r="H14" s="36"/>
      <c r="I14" s="20">
        <f>SUMPRODUCT(SUMIF(Gateshift[Gatehouse],'Dec 31-Jan 27'!B14:H14,Gateshift[Hours]))</f>
        <v>0</v>
      </c>
      <c r="J14" s="38"/>
      <c r="K14" s="38"/>
      <c r="L14" s="38"/>
      <c r="M14" s="38"/>
      <c r="N14" s="38"/>
      <c r="O14" s="38"/>
      <c r="P14" s="38"/>
      <c r="Q14" s="20">
        <f>SUMPRODUCT(SUMIF(Gateshift[Gatehouse],'Dec 31-Jan 27'!J14:P14,Gateshift[Hours]))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72"/>
      <c r="D15" s="36"/>
      <c r="E15" s="36"/>
      <c r="F15" s="36"/>
      <c r="G15" s="36"/>
      <c r="H15" s="36"/>
      <c r="I15" s="20">
        <f>SUMPRODUCT(SUMIF(Gateshift[Gatehouse],'Dec 31-Jan 27'!B15:H15,Gateshift[Hours]))</f>
        <v>0</v>
      </c>
      <c r="J15" s="38"/>
      <c r="K15" s="38"/>
      <c r="L15" s="38"/>
      <c r="M15" s="38"/>
      <c r="N15" s="38"/>
      <c r="O15" s="38"/>
      <c r="P15" s="38"/>
      <c r="Q15" s="20">
        <f>SUMPRODUCT(SUMIF(Gateshift[Gatehouse],'Dec 31-Jan 27'!J15:P15,Gateshift[Hours]))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72"/>
      <c r="D16" s="36"/>
      <c r="E16" s="36"/>
      <c r="F16" s="36"/>
      <c r="G16" s="36"/>
      <c r="H16" s="36"/>
      <c r="I16" s="20">
        <f>SUMPRODUCT(SUMIF(Gateshift[Gatehouse],'Dec 31-Jan 27'!B16:H16,Gateshift[Hours]))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SUMPRODUCT(SUMIF(Gateshift[Gatehouse],'Dec 31-Jan 27'!J16:P16,Gateshift[Hours]))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73"/>
      <c r="D17" s="37"/>
      <c r="E17" s="37"/>
      <c r="F17" s="37"/>
      <c r="G17" s="37"/>
      <c r="H17" s="37"/>
      <c r="I17" s="20">
        <f>SUMPRODUCT(SUMIF(Gateshift[Gatehouse],'Dec 31-Jan 27'!B17:H17,Gateshift[Hours]))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SUMPRODUCT(SUMIF(Gateshift[Gatehouse],'Dec 31-Jan 27'!J17:P17,Gateshift[Hours]))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73"/>
      <c r="D18" s="36"/>
      <c r="E18" s="36"/>
      <c r="F18" s="36"/>
      <c r="G18" s="36"/>
      <c r="H18" s="36"/>
      <c r="I18" s="20">
        <f>SUMPRODUCT(SUMIF(Gateshift[Gatehouse],'Dec 31-Jan 27'!B18:H18,Gateshift[Hours]))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SUMPRODUCT(SUMIF(Gateshift[Gatehouse],'Dec 31-Jan 27'!J18:P18,Gateshift[Hours]))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68" t="s">
        <v>41</v>
      </c>
      <c r="D19" s="35"/>
      <c r="E19" s="35"/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74"/>
      <c r="D20" s="38"/>
      <c r="E20" s="38"/>
      <c r="F20" s="38"/>
      <c r="G20" s="38"/>
      <c r="H20" s="38"/>
      <c r="I20" s="20">
        <f>SUMPRODUCT(SUMIF(MaintShift[Maintenance],'Dec 31-Jan 27'!B20:H20,MaintShift[Hours]))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SUMPRODUCT(SUMIF(MaintShift[Maintenance],'Dec 31-Jan 27'!J20:P20,MaintShift[Hours]))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74"/>
      <c r="D21" s="38"/>
      <c r="E21" s="38"/>
      <c r="F21" s="38"/>
      <c r="G21" s="38"/>
      <c r="H21" s="38"/>
      <c r="I21" s="20">
        <f>SUMPRODUCT(SUMIF(MaintShift[Maintenance],'Dec 31-Jan 27'!B21:H21,MaintShift[Hours]))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SUMPRODUCT(SUMIF(MaintShift[Maintenance],'Dec 31-Jan 27'!J21:P21,MaintShift[Hours]))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74"/>
      <c r="D22" s="38"/>
      <c r="E22" s="38"/>
      <c r="F22" s="38"/>
      <c r="G22" s="38"/>
      <c r="H22" s="38"/>
      <c r="I22" s="20">
        <f>SUMPRODUCT(SUMIF(MaintShift[Maintenance],'Dec 31-Jan 27'!B22:H22,MaintShift[Hours]))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SUMPRODUCT(SUMIF(MaintShift[Maintenance],'Dec 31-Jan 27'!J22:P22,MaintShift[Hours]))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74"/>
      <c r="D23" s="38"/>
      <c r="E23" s="38"/>
      <c r="F23" s="38"/>
      <c r="G23" s="38"/>
      <c r="H23" s="38"/>
      <c r="I23" s="20">
        <f>SUMPRODUCT(SUMIF(MaintShift[Maintenance],'Dec 31-Jan 27'!B23:H23,MaintShift[Hours]))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SUMPRODUCT(SUMIF(MaintShift[Maintenance],'Dec 31-Jan 27'!J23:P23,MaintShift[Hours]))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74"/>
      <c r="D24" s="38"/>
      <c r="E24" s="38"/>
      <c r="F24" s="38"/>
      <c r="G24" s="38"/>
      <c r="H24" s="38"/>
      <c r="I24" s="20">
        <f>SUMPRODUCT(SUMIF(MaintShift[Maintenance],'Dec 31-Jan 27'!B24:H24,MaintShift[Hours]))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SUMPRODUCT(SUMIF(MaintShift[Maintenance],'Dec 31-Jan 27'!J24:P24,MaintShift[Hours]))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74"/>
      <c r="D25" s="38"/>
      <c r="E25" s="38"/>
      <c r="F25" s="38"/>
      <c r="G25" s="38"/>
      <c r="H25" s="38"/>
      <c r="I25" s="20">
        <f>SUMPRODUCT(SUMIF(MaintShift[Maintenance],'Dec 31-Jan 27'!B25:H25,MaintShift[Hours]))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SUMPRODUCT(SUMIF(MaintShift[Maintenance],'Dec 31-Jan 27'!J25:P25,MaintShift[Hours]))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75"/>
      <c r="D27" s="39"/>
      <c r="E27" s="39"/>
      <c r="F27" s="39"/>
      <c r="G27" s="39"/>
      <c r="H27" s="39"/>
      <c r="I27" s="20">
        <f>SUMPRODUCT(SUMIF(Con[Concession],'Dec 31-Jan 27'!B27:H27,Con[Hours]))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SUMPRODUCT(SUMIF(Con[Concession],'Dec 31-Jan 27'!J27:P27,Con[Hours]))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75"/>
      <c r="D28" s="39"/>
      <c r="E28" s="39"/>
      <c r="F28" s="39"/>
      <c r="G28" s="39"/>
      <c r="H28" s="39"/>
      <c r="I28" s="20">
        <f>SUMPRODUCT(SUMIF(Con[Concession],'Dec 31-Jan 27'!B28:H28,Con[Hours]))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SUMPRODUCT(SUMIF(Con[Concession],'Dec 31-Jan 27'!J28:P28,Con[Hours]))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75"/>
      <c r="D30" s="39"/>
      <c r="E30" s="39"/>
      <c r="F30" s="39"/>
      <c r="G30" s="39"/>
      <c r="H30" s="39"/>
      <c r="I30" s="28">
        <f>SUMPRODUCT(SUMIF(Vis[Visitor Services],'Dec 31-Jan 27'!B30:H30,Vis[Hours]))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Services],'Dec 31-Jan 27'!J30:P30,Vis[Hours]))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46">
        <f>G2+1</f>
        <v>44210</v>
      </c>
      <c r="F32" s="47" t="s">
        <v>6</v>
      </c>
      <c r="G32" s="48">
        <f>E32+13</f>
        <v>44223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44210</v>
      </c>
      <c r="C34" s="40">
        <f>B34+$A$3</f>
        <v>44211</v>
      </c>
      <c r="D34" s="40">
        <f>C34+A33</f>
        <v>44212</v>
      </c>
      <c r="E34" s="40">
        <f>D34+A33</f>
        <v>44213</v>
      </c>
      <c r="F34" s="40">
        <f>E34+A33</f>
        <v>44214</v>
      </c>
      <c r="G34" s="40">
        <f>F34+A33</f>
        <v>44215</v>
      </c>
      <c r="H34" s="40">
        <f>G34+A33</f>
        <v>44216</v>
      </c>
      <c r="I34" s="7" t="s">
        <v>31</v>
      </c>
      <c r="J34" s="40">
        <f>H34+A33</f>
        <v>44217</v>
      </c>
      <c r="K34" s="40">
        <f>J34+A33</f>
        <v>44218</v>
      </c>
      <c r="L34" s="40">
        <f>K34+A33</f>
        <v>44219</v>
      </c>
      <c r="M34" s="40">
        <f>L34+A33</f>
        <v>44220</v>
      </c>
      <c r="N34" s="40">
        <f>M34+A33</f>
        <v>44221</v>
      </c>
      <c r="O34" s="40">
        <f>N34+A33</f>
        <v>44222</v>
      </c>
      <c r="P34" s="40">
        <f>O34+A33</f>
        <v>44223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31"/>
      <c r="G35" s="31"/>
      <c r="H35" s="31"/>
      <c r="I35" s="20">
        <f>SUMPRODUCT(SUMIF(Senior[Senior Staff],'Dec 31-Jan 27'!B35:H35,Senior[Hours]))</f>
        <v>0</v>
      </c>
      <c r="J35" s="31"/>
      <c r="K35" s="31"/>
      <c r="L35" s="31"/>
      <c r="M35" s="31"/>
      <c r="N35" s="31"/>
      <c r="O35" s="31"/>
      <c r="P35" s="31"/>
      <c r="Q35" s="16">
        <f>SUMPRODUCT(SUMIF(Senior[Senior Staff],'Dec 31-Jan 27'!J35:P35,Senior[Hours]))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31"/>
      <c r="G36" s="31"/>
      <c r="H36" s="31"/>
      <c r="I36" s="20">
        <f>SUMPRODUCT(SUMIF(Senior[Senior Staff],'Dec 31-Jan 27'!B36:H36,Senior[Hours]))</f>
        <v>0</v>
      </c>
      <c r="J36" s="31"/>
      <c r="K36" s="31"/>
      <c r="L36" s="31"/>
      <c r="M36" s="31"/>
      <c r="N36" s="31"/>
      <c r="O36" s="31"/>
      <c r="P36" s="31"/>
      <c r="Q36" s="16">
        <f>SUMPRODUCT(SUMIF(Senior[Senior Staff],'Dec 31-Jan 27'!J36:P36,Senior[Hours]))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31"/>
      <c r="G37" s="31"/>
      <c r="H37" s="31"/>
      <c r="I37" s="20">
        <f>SUMPRODUCT(SUMIF(Senior[Senior Staff],'Dec 31-Jan 27'!B37:H37,Senior[Hours]))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Staff],'Dec 31-Jan 27'!J37:P37,Senior[Hours]))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33"/>
      <c r="G39" s="33"/>
      <c r="H39" s="33"/>
      <c r="I39" s="20">
        <f>SUMPRODUCT(SUMIF(SecShift[Security],'Dec 31-Jan 27'!B39:H39,SecShift[Hours]))</f>
        <v>0</v>
      </c>
      <c r="J39" s="38"/>
      <c r="K39" s="38"/>
      <c r="L39" s="38"/>
      <c r="M39" s="38"/>
      <c r="N39" s="38"/>
      <c r="O39" s="38"/>
      <c r="P39" s="38"/>
      <c r="Q39" s="20">
        <f>SUMPRODUCT(SUMIF(SecShift[Security],'Dec 31-Jan 27'!J39:P39,SecShift[Hours]))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33"/>
      <c r="G40" s="33"/>
      <c r="H40" s="33"/>
      <c r="I40" s="20">
        <f>SUMPRODUCT(SUMIF(SecShift[Security],'Dec 31-Jan 27'!B40:H40,SecShift[Hours]))</f>
        <v>0</v>
      </c>
      <c r="J40" s="38"/>
      <c r="K40" s="38"/>
      <c r="L40" s="38"/>
      <c r="M40" s="38"/>
      <c r="N40" s="38"/>
      <c r="O40" s="38"/>
      <c r="P40" s="38"/>
      <c r="Q40" s="20">
        <f>SUMPRODUCT(SUMIF(SecShift[Security],'Dec 31-Jan 27'!J40:P40,SecShift[Hours]))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33"/>
      <c r="G41" s="33"/>
      <c r="H41" s="33"/>
      <c r="I41" s="20">
        <f>SUMPRODUCT(SUMIF(SecShift[Security],'Dec 31-Jan 27'!B41:H41,SecShift[Hours]))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SUMPRODUCT(SUMIF(SecShift[Security],'Dec 31-Jan 27'!J41:P41,SecShift[Hours]))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34"/>
      <c r="G42" s="34"/>
      <c r="H42" s="34"/>
      <c r="I42" s="20">
        <f>SUMPRODUCT(SUMIF(SecShift[Security],'Dec 31-Jan 27'!B42:H42,SecShift[Hours]))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SUMPRODUCT(SUMIF(SecShift[Security],'Dec 31-Jan 27'!J42:P42,SecShift[Hours]))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35"/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36"/>
      <c r="G44" s="36"/>
      <c r="H44" s="36"/>
      <c r="I44" s="20">
        <f>SUMPRODUCT(SUMIF(Gateshift[Gatehouse],'Dec 31-Jan 27'!B44:H44,Gateshift[Hours]))</f>
        <v>0</v>
      </c>
      <c r="J44" s="38"/>
      <c r="K44" s="38"/>
      <c r="L44" s="38"/>
      <c r="M44" s="38"/>
      <c r="N44" s="38"/>
      <c r="O44" s="38"/>
      <c r="P44" s="38"/>
      <c r="Q44" s="20">
        <f>SUMPRODUCT(SUMIF(Gateshift[Gatehouse],'Dec 31-Jan 27'!J44:P44,Gateshift[Hours]))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36"/>
      <c r="G45" s="36"/>
      <c r="H45" s="36"/>
      <c r="I45" s="20">
        <f>SUMPRODUCT(SUMIF(Gateshift[Gatehouse],'Dec 31-Jan 27'!B45:H45,Gateshift[Hours]))</f>
        <v>0</v>
      </c>
      <c r="J45" s="38"/>
      <c r="K45" s="38"/>
      <c r="L45" s="38"/>
      <c r="M45" s="38"/>
      <c r="N45" s="38"/>
      <c r="O45" s="38"/>
      <c r="P45" s="38"/>
      <c r="Q45" s="20">
        <f>SUMPRODUCT(SUMIF(Gateshift[Gatehouse],'Dec 31-Jan 27'!J45:P45,Gateshift[Hours]))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36"/>
      <c r="G46" s="36"/>
      <c r="H46" s="36"/>
      <c r="I46" s="20">
        <f>SUMPRODUCT(SUMIF(Gateshift[Gatehouse],'Dec 31-Jan 27'!B46:H46,Gateshift[Hours]))</f>
        <v>0</v>
      </c>
      <c r="J46" s="38"/>
      <c r="K46" s="38"/>
      <c r="L46" s="38"/>
      <c r="M46" s="38"/>
      <c r="N46" s="38"/>
      <c r="O46" s="38"/>
      <c r="P46" s="38"/>
      <c r="Q46" s="20">
        <f>SUMPRODUCT(SUMIF(Gateshift[Gatehouse],'Dec 31-Jan 27'!J46:P46,Gateshift[Hours]))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37"/>
      <c r="G47" s="37"/>
      <c r="H47" s="37"/>
      <c r="I47" s="20">
        <f>SUMPRODUCT(SUMIF(Gateshift[Gatehouse],'Dec 31-Jan 27'!B47:H47,Gateshift[Hours]))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SUMPRODUCT(SUMIF(Gateshift[Gatehouse],'Dec 31-Jan 27'!J47:P47,Gateshift[Hours]))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36"/>
      <c r="G48" s="36"/>
      <c r="H48" s="36"/>
      <c r="I48" s="20">
        <f>SUMPRODUCT(SUMIF(Gateshift[Gatehouse],'Dec 31-Jan 27'!B48:H48,Gateshift[Hours]))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SUMPRODUCT(SUMIF(Gateshift[Gatehouse],'Dec 31-Jan 27'!J48:P48,Gateshift[Hours]))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68"/>
      <c r="D49" s="35"/>
      <c r="E49" s="35"/>
      <c r="F49" s="68"/>
      <c r="G49" s="35"/>
      <c r="H49" s="35"/>
      <c r="I49" s="43"/>
      <c r="J49" s="35"/>
      <c r="K49" s="35"/>
      <c r="L49" s="35"/>
      <c r="M49" s="35"/>
      <c r="N49" s="66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38"/>
      <c r="G50" s="38"/>
      <c r="H50" s="38"/>
      <c r="I50" s="20">
        <f>SUMPRODUCT(SUMIF(MaintShift[Maintenance],'Dec 31-Jan 27'!B50:H50,MaintShift[Hours]))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SUMPRODUCT(SUMIF(MaintShift[Maintenance],'Dec 31-Jan 27'!J50:P50,MaintShift[Hours]))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38"/>
      <c r="G51" s="38"/>
      <c r="H51" s="38"/>
      <c r="I51" s="20">
        <f>SUMPRODUCT(SUMIF(MaintShift[Maintenance],'Dec 31-Jan 27'!B51:H51,MaintShift[Hours]))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SUMPRODUCT(SUMIF(MaintShift[Maintenance],'Dec 31-Jan 27'!J51:P51,MaintShift[Hours]))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38"/>
      <c r="G52" s="38"/>
      <c r="H52" s="38"/>
      <c r="I52" s="20">
        <f>SUMPRODUCT(SUMIF(MaintShift[Maintenance],'Dec 31-Jan 27'!B52:H52,MaintShift[Hours]))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SUMPRODUCT(SUMIF(MaintShift[Maintenance],'Dec 31-Jan 27'!J52:P52,MaintShift[Hours]))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38"/>
      <c r="G53" s="38"/>
      <c r="H53" s="38"/>
      <c r="I53" s="20">
        <f>SUMPRODUCT(SUMIF(MaintShift[Maintenance],'Dec 31-Jan 27'!B53:H53,MaintShift[Hours]))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SUMPRODUCT(SUMIF(MaintShift[Maintenance],'Dec 31-Jan 27'!J53:P53,MaintShift[Hours]))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38"/>
      <c r="G54" s="38"/>
      <c r="H54" s="38"/>
      <c r="I54" s="20">
        <f>SUMPRODUCT(SUMIF(MaintShift[Maintenance],'Dec 31-Jan 27'!B54:H54,MaintShift[Hours]))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SUMPRODUCT(SUMIF(MaintShift[Maintenance],'Dec 31-Jan 27'!J54:P54,MaintShift[Hours]))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38"/>
      <c r="G55" s="38"/>
      <c r="H55" s="38"/>
      <c r="I55" s="20">
        <f>SUMPRODUCT(SUMIF(MaintShift[Maintenance],'Dec 31-Jan 27'!B55:H55,MaintShift[Hours]))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SUMPRODUCT(SUMIF(MaintShift[Maintenance],'Dec 31-Jan 27'!J55:P55,MaintShift[Hours]))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39"/>
      <c r="G57" s="39"/>
      <c r="H57" s="39"/>
      <c r="I57" s="20">
        <f>SUMPRODUCT(SUMIF(Con[Concession],'Dec 31-Jan 27'!B57:H57,Con[Hours]))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SUMPRODUCT(SUMIF(Con[Concession],'Dec 31-Jan 27'!J57:P57,Con[Hours]))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39"/>
      <c r="G58" s="39"/>
      <c r="H58" s="39"/>
      <c r="I58" s="20">
        <f>SUMPRODUCT(SUMIF(Con[Concession],'Dec 31-Jan 27'!B58:H58,Con[Hours]))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SUMPRODUCT(SUMIF(Con[Concession],'Dec 31-Jan 27'!J58:P58,Con[Hours]))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39"/>
      <c r="G60" s="39"/>
      <c r="H60" s="39"/>
      <c r="I60" s="28">
        <f>SUMPRODUCT(SUMIF(Vis[Visitor Services],'Dec 31-Jan 27'!B60:H60,Vis[Hours]))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Services],'Dec 31-Jan 27'!J60:P60,Vis[Hours]))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ErrorMessage="1" error="Must pick a predetermined shift from the drop down list." sqref="J9:P12 J39:P42">
      <formula1>INDIRECT("SecShift[Security]")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5:P7 J35:P37 B5:H7 B35:H37">
      <formula1>INDIRECT("Senior[Senior Staff]")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29698" r:id="rId4" name="CommandButton19">
          <controlPr defaultSize="0" autoLine="0" r:id="rId5">
            <anchor moveWithCells="1">
              <from>
                <xdr:col>7</xdr:col>
                <xdr:colOff>95250</xdr:colOff>
                <xdr:row>31</xdr:row>
                <xdr:rowOff>9525</xdr:rowOff>
              </from>
              <to>
                <xdr:col>8</xdr:col>
                <xdr:colOff>247650</xdr:colOff>
                <xdr:row>32</xdr:row>
                <xdr:rowOff>123825</xdr:rowOff>
              </to>
            </anchor>
          </controlPr>
        </control>
      </mc:Choice>
      <mc:Fallback>
        <control shapeId="29698" r:id="rId4" name="CommandButton19"/>
      </mc:Fallback>
    </mc:AlternateContent>
    <mc:AlternateContent xmlns:mc="http://schemas.openxmlformats.org/markup-compatibility/2006">
      <mc:Choice Requires="x14">
        <control shapeId="29697" r:id="rId6" name="CommandButton18">
          <controlPr defaultSize="0" autoLine="0" r:id="rId7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29697" r:id="rId6" name="CommandButton18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outlinePr summaryBelow="0" summaryRight="0"/>
    <pageSetUpPr fitToPage="1"/>
  </sheetPr>
  <dimension ref="A1:R62"/>
  <sheetViews>
    <sheetView zoomScale="85" zoomScaleNormal="85" workbookViewId="0">
      <pane xSplit="1" topLeftCell="B1" activePane="topRight" state="frozen"/>
      <selection pane="topRight" activeCell="H19" sqref="H19"/>
    </sheetView>
  </sheetViews>
  <sheetFormatPr defaultColWidth="14.42578125" defaultRowHeight="15.75" customHeight="1" x14ac:dyDescent="0.2"/>
  <cols>
    <col min="1" max="1" width="18.28515625" style="44" customWidth="1"/>
    <col min="2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63">
        <v>44448</v>
      </c>
      <c r="F2" s="64" t="s">
        <v>6</v>
      </c>
      <c r="G2" s="65">
        <f>E2+13</f>
        <v>44461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44448</v>
      </c>
      <c r="C4" s="40">
        <f>B4+$A$3</f>
        <v>44449</v>
      </c>
      <c r="D4" s="40">
        <f>C4+A3</f>
        <v>44450</v>
      </c>
      <c r="E4" s="40">
        <f>D4+A3</f>
        <v>44451</v>
      </c>
      <c r="F4" s="40">
        <f>E4+A3</f>
        <v>44452</v>
      </c>
      <c r="G4" s="40">
        <f>F4+A3</f>
        <v>44453</v>
      </c>
      <c r="H4" s="40">
        <f>G4+A3</f>
        <v>44454</v>
      </c>
      <c r="I4" s="7" t="s">
        <v>31</v>
      </c>
      <c r="J4" s="40">
        <f>H4+A3</f>
        <v>44455</v>
      </c>
      <c r="K4" s="40">
        <f>J4+A3</f>
        <v>44456</v>
      </c>
      <c r="L4" s="40">
        <f>K4+A3</f>
        <v>44457</v>
      </c>
      <c r="M4" s="40">
        <f>L4+A3</f>
        <v>44458</v>
      </c>
      <c r="N4" s="40">
        <f>M4+A3</f>
        <v>44459</v>
      </c>
      <c r="O4" s="40">
        <f>N4+A3</f>
        <v>44460</v>
      </c>
      <c r="P4" s="40">
        <f>O4+A3</f>
        <v>44461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31"/>
      <c r="F5" s="31"/>
      <c r="G5" s="31"/>
      <c r="H5" s="31"/>
      <c r="I5" s="20">
        <f>SUMPRODUCT(SUMIF(Senior[Senior Staff],'Sept 9-Oct 6'!B5:H5,Senior[Hours]))</f>
        <v>0</v>
      </c>
      <c r="J5" s="31"/>
      <c r="K5" s="31"/>
      <c r="L5" s="31"/>
      <c r="M5" s="31"/>
      <c r="N5" s="31"/>
      <c r="O5" s="31"/>
      <c r="P5" s="31"/>
      <c r="Q5" s="16">
        <f>SUMPRODUCT(SUMIF(Senior[Senior Staff],'Sept 9-Oct 6'!J5:P5,Senior[Hours]))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31"/>
      <c r="F6" s="31"/>
      <c r="G6" s="31"/>
      <c r="H6" s="31"/>
      <c r="I6" s="20">
        <f>SUMPRODUCT(SUMIF(Senior[Senior Staff],'Sept 9-Oct 6'!B6:H6,Senior[Hours]))</f>
        <v>0</v>
      </c>
      <c r="J6" s="31"/>
      <c r="K6" s="31"/>
      <c r="L6" s="31"/>
      <c r="M6" s="31"/>
      <c r="N6" s="31"/>
      <c r="O6" s="31"/>
      <c r="P6" s="31"/>
      <c r="Q6" s="16">
        <f>SUMPRODUCT(SUMIF(Senior[Senior Staff],'Sept 9-Oct 6'!J6:P6,Senior[Hours]))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31"/>
      <c r="F7" s="31"/>
      <c r="G7" s="31"/>
      <c r="H7" s="31"/>
      <c r="I7" s="20">
        <f>SUMPRODUCT(SUMIF(Senior[Senior Staff],'Sept 9-Oct 6'!B7:H7,Senior[Hours]))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Staff],'Sept 9-Oct 6'!J7:P7,Senior[Hours]))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33"/>
      <c r="F9" s="33"/>
      <c r="G9" s="33"/>
      <c r="H9" s="33"/>
      <c r="I9" s="20">
        <f>SUMPRODUCT(SUMIF(SecShift[Security],'Sept 9-Oct 6'!B9:H9,SecShift[Hours]))</f>
        <v>0</v>
      </c>
      <c r="J9" s="38"/>
      <c r="K9" s="38"/>
      <c r="L9" s="38"/>
      <c r="M9" s="38"/>
      <c r="N9" s="38"/>
      <c r="O9" s="38"/>
      <c r="P9" s="38"/>
      <c r="Q9" s="20">
        <f>SUMPRODUCT(SUMIF(SecShift[Security],'Sept 9-Oct 6'!J9:P9,SecShift[Hours]))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33"/>
      <c r="F10" s="33"/>
      <c r="G10" s="33"/>
      <c r="H10" s="33"/>
      <c r="I10" s="20">
        <f>SUMPRODUCT(SUMIF(SecShift[Security],'Sept 9-Oct 6'!B10:H10,SecShift[Hours]))</f>
        <v>0</v>
      </c>
      <c r="J10" s="38"/>
      <c r="K10" s="38"/>
      <c r="L10" s="38"/>
      <c r="M10" s="38"/>
      <c r="N10" s="38"/>
      <c r="O10" s="38"/>
      <c r="P10" s="38"/>
      <c r="Q10" s="20">
        <f>SUMPRODUCT(SUMIF(SecShift[Security],'Sept 9-Oct 6'!J10:P10,SecShift[Hours]))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33"/>
      <c r="F11" s="33"/>
      <c r="G11" s="33"/>
      <c r="H11" s="33"/>
      <c r="I11" s="20">
        <f>SUMPRODUCT(SUMIF(SecShift[Security],'Sept 9-Oct 6'!B11:H11,SecShift[Hours]))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SUMPRODUCT(SUMIF(SecShift[Security],'Sept 9-Oct 6'!J11:P11,SecShift[Hours]))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34"/>
      <c r="G12" s="34"/>
      <c r="H12" s="34"/>
      <c r="I12" s="20">
        <f>SUMPRODUCT(SUMIF(SecShift[Security],'Sept 9-Oct 6'!B12:H12,SecShift[Hours]))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SUMPRODUCT(SUMIF(SecShift[Security],'Sept 9-Oct 6'!J12:P12,SecShift[Hours]))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36"/>
      <c r="F14" s="36"/>
      <c r="G14" s="36"/>
      <c r="H14" s="36"/>
      <c r="I14" s="20">
        <f>SUMPRODUCT(SUMIF(Gateshift[Gatehouse],'Sept 9-Oct 6'!B14:H14,Gateshift[Hours]))</f>
        <v>0</v>
      </c>
      <c r="J14" s="38"/>
      <c r="K14" s="38"/>
      <c r="L14" s="38"/>
      <c r="M14" s="38"/>
      <c r="N14" s="38"/>
      <c r="O14" s="38"/>
      <c r="P14" s="38"/>
      <c r="Q14" s="20">
        <f>SUMPRODUCT(SUMIF(Gateshift[Gatehouse],'Sept 9-Oct 6'!J14:P14,Gateshift[Hours]))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36"/>
      <c r="F15" s="36"/>
      <c r="G15" s="36"/>
      <c r="H15" s="36"/>
      <c r="I15" s="20">
        <f>SUMPRODUCT(SUMIF(Gateshift[Gatehouse],'Sept 9-Oct 6'!B15:H15,Gateshift[Hours]))</f>
        <v>0</v>
      </c>
      <c r="J15" s="38"/>
      <c r="K15" s="38"/>
      <c r="L15" s="38"/>
      <c r="M15" s="38"/>
      <c r="N15" s="38"/>
      <c r="O15" s="38"/>
      <c r="P15" s="38"/>
      <c r="Q15" s="20">
        <f>SUMPRODUCT(SUMIF(Gateshift[Gatehouse],'Sept 9-Oct 6'!J15:P15,Gateshift[Hours]))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36"/>
      <c r="F16" s="36"/>
      <c r="G16" s="36"/>
      <c r="H16" s="36"/>
      <c r="I16" s="20">
        <f>SUMPRODUCT(SUMIF(Gateshift[Gatehouse],'Sept 9-Oct 6'!B16:H16,Gateshift[Hours]))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SUMPRODUCT(SUMIF(Gateshift[Gatehouse],'Sept 9-Oct 6'!J16:P16,Gateshift[Hours]))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37"/>
      <c r="G17" s="37"/>
      <c r="H17" s="37"/>
      <c r="I17" s="20">
        <f>SUMPRODUCT(SUMIF(Gateshift[Gatehouse],'Sept 9-Oct 6'!B17:H17,Gateshift[Hours]))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SUMPRODUCT(SUMIF(Gateshift[Gatehouse],'Sept 9-Oct 6'!J17:P17,Gateshift[Hours]))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36"/>
      <c r="G18" s="36"/>
      <c r="H18" s="36"/>
      <c r="I18" s="20">
        <f>SUMPRODUCT(SUMIF(Gateshift[Gatehouse],'Sept 9-Oct 6'!B18:H18,Gateshift[Hours]))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SUMPRODUCT(SUMIF(Gateshift[Gatehouse],'Sept 9-Oct 6'!J18:P18,Gateshift[Hours]))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35"/>
      <c r="D19" s="35"/>
      <c r="E19" s="35"/>
      <c r="F19" s="35"/>
      <c r="G19" s="35"/>
      <c r="H19" s="66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38"/>
      <c r="G20" s="38"/>
      <c r="H20" s="38"/>
      <c r="I20" s="20">
        <f>SUMPRODUCT(SUMIF(MaintShift[Maintenance],'Sept 9-Oct 6'!B20:H20,MaintShift[Hours]))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SUMPRODUCT(SUMIF(MaintShift[Maintenance],'Sept 9-Oct 6'!J20:P20,MaintShift[Hours]))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38"/>
      <c r="G21" s="38"/>
      <c r="H21" s="38"/>
      <c r="I21" s="20">
        <f>SUMPRODUCT(SUMIF(MaintShift[Maintenance],'Sept 9-Oct 6'!B21:H21,MaintShift[Hours]))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SUMPRODUCT(SUMIF(MaintShift[Maintenance],'Sept 9-Oct 6'!J21:P21,MaintShift[Hours]))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38"/>
      <c r="G22" s="38"/>
      <c r="H22" s="38"/>
      <c r="I22" s="20">
        <f>SUMPRODUCT(SUMIF(MaintShift[Maintenance],'Sept 9-Oct 6'!B22:H22,MaintShift[Hours]))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SUMPRODUCT(SUMIF(MaintShift[Maintenance],'Sept 9-Oct 6'!J22:P22,MaintShift[Hours]))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38"/>
      <c r="G23" s="38"/>
      <c r="H23" s="38"/>
      <c r="I23" s="20">
        <f>SUMPRODUCT(SUMIF(MaintShift[Maintenance],'Sept 9-Oct 6'!B23:H23,MaintShift[Hours]))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SUMPRODUCT(SUMIF(MaintShift[Maintenance],'Sept 9-Oct 6'!J23:P23,MaintShift[Hours]))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38"/>
      <c r="G24" s="38"/>
      <c r="H24" s="38"/>
      <c r="I24" s="20">
        <f>SUMPRODUCT(SUMIF(MaintShift[Maintenance],'Sept 9-Oct 6'!B24:H24,MaintShift[Hours]))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SUMPRODUCT(SUMIF(MaintShift[Maintenance],'Sept 9-Oct 6'!J24:P24,MaintShift[Hours]))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38"/>
      <c r="G25" s="38"/>
      <c r="H25" s="38"/>
      <c r="I25" s="20">
        <f>SUMPRODUCT(SUMIF(MaintShift[Maintenance],'Sept 9-Oct 6'!B25:H25,MaintShift[Hours]))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SUMPRODUCT(SUMIF(MaintShift[Maintenance],'Sept 9-Oct 6'!J25:P25,MaintShift[Hours]))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39"/>
      <c r="G27" s="39"/>
      <c r="H27" s="39"/>
      <c r="I27" s="20">
        <f>SUMPRODUCT(SUMIF(Con[Concession],'Sept 9-Oct 6'!B27:H27,Con[Hours]))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SUMPRODUCT(SUMIF(Con[Concession],'Sept 9-Oct 6'!J27:P27,Con[Hours]))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39"/>
      <c r="G28" s="39"/>
      <c r="H28" s="39"/>
      <c r="I28" s="20">
        <f>SUMPRODUCT(SUMIF(Con[Concession],'Sept 9-Oct 6'!B28:H28,Con[Hours]))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SUMPRODUCT(SUMIF(Con[Concession],'Sept 9-Oct 6'!J28:P28,Con[Hours]))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39"/>
      <c r="F30" s="39"/>
      <c r="G30" s="39"/>
      <c r="H30" s="39"/>
      <c r="I30" s="28">
        <f>SUMPRODUCT(SUMIF(Vis[Visitor Services],'Sept 9-Oct 6'!B30:H30,Vis[Hours]))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Services],'Sept 9-Oct 6'!J30:P30,Vis[Hours]))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60">
        <f>G2+1</f>
        <v>44462</v>
      </c>
      <c r="F32" s="61" t="s">
        <v>6</v>
      </c>
      <c r="G32" s="62">
        <f>E32+13</f>
        <v>44475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44462</v>
      </c>
      <c r="C34" s="40">
        <f>B34+$A$3</f>
        <v>44463</v>
      </c>
      <c r="D34" s="40">
        <f>C34+A33</f>
        <v>44464</v>
      </c>
      <c r="E34" s="40">
        <f>D34+A33</f>
        <v>44465</v>
      </c>
      <c r="F34" s="40">
        <f>E34+A33</f>
        <v>44466</v>
      </c>
      <c r="G34" s="40">
        <f>F34+A33</f>
        <v>44467</v>
      </c>
      <c r="H34" s="40">
        <f>G34+A33</f>
        <v>44468</v>
      </c>
      <c r="I34" s="7" t="s">
        <v>31</v>
      </c>
      <c r="J34" s="40">
        <f>H34+A33</f>
        <v>44469</v>
      </c>
      <c r="K34" s="40">
        <f>J34+A33</f>
        <v>44470</v>
      </c>
      <c r="L34" s="40">
        <f>K34+A33</f>
        <v>44471</v>
      </c>
      <c r="M34" s="40">
        <f>L34+A33</f>
        <v>44472</v>
      </c>
      <c r="N34" s="40">
        <f>M34+A33</f>
        <v>44473</v>
      </c>
      <c r="O34" s="40">
        <f>N34+A33</f>
        <v>44474</v>
      </c>
      <c r="P34" s="40">
        <f>O34+A33</f>
        <v>44475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31"/>
      <c r="G35" s="31"/>
      <c r="H35" s="31"/>
      <c r="I35" s="20">
        <f>SUMPRODUCT(SUMIF(Senior[Senior Staff],'Sept 9-Oct 6'!B35:H35,Senior[Hours]))</f>
        <v>0</v>
      </c>
      <c r="J35" s="31"/>
      <c r="K35" s="31"/>
      <c r="L35" s="31"/>
      <c r="M35" s="31"/>
      <c r="N35" s="31"/>
      <c r="O35" s="31"/>
      <c r="P35" s="31"/>
      <c r="Q35" s="16">
        <f>SUMPRODUCT(SUMIF(Senior[Senior Staff],'Sept 9-Oct 6'!J35:P35,Senior[Hours]))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31"/>
      <c r="G36" s="31"/>
      <c r="H36" s="31"/>
      <c r="I36" s="20">
        <f>SUMPRODUCT(SUMIF(Senior[Senior Staff],'Sept 9-Oct 6'!B36:H36,Senior[Hours]))</f>
        <v>0</v>
      </c>
      <c r="J36" s="31"/>
      <c r="K36" s="31"/>
      <c r="L36" s="31"/>
      <c r="M36" s="31"/>
      <c r="N36" s="31"/>
      <c r="O36" s="31"/>
      <c r="P36" s="31"/>
      <c r="Q36" s="16">
        <f>SUMPRODUCT(SUMIF(Senior[Senior Staff],'Sept 9-Oct 6'!J36:P36,Senior[Hours]))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31"/>
      <c r="G37" s="31"/>
      <c r="H37" s="31"/>
      <c r="I37" s="20">
        <f>SUMPRODUCT(SUMIF(Senior[Senior Staff],'Sept 9-Oct 6'!B37:H37,Senior[Hours]))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Staff],'Sept 9-Oct 6'!J37:P37,Senior[Hours]))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33"/>
      <c r="G39" s="33"/>
      <c r="H39" s="33"/>
      <c r="I39" s="20">
        <f>SUMPRODUCT(SUMIF(SecShift[Security],'Sept 9-Oct 6'!B39:H39,SecShift[Hours]))</f>
        <v>0</v>
      </c>
      <c r="J39" s="38"/>
      <c r="K39" s="38"/>
      <c r="L39" s="38"/>
      <c r="M39" s="38"/>
      <c r="N39" s="38"/>
      <c r="O39" s="38"/>
      <c r="P39" s="38"/>
      <c r="Q39" s="20">
        <f>SUMPRODUCT(SUMIF(SecShift[Security],'Sept 9-Oct 6'!J39:P39,SecShift[Hours]))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33"/>
      <c r="G40" s="33"/>
      <c r="H40" s="33"/>
      <c r="I40" s="20">
        <f>SUMPRODUCT(SUMIF(SecShift[Security],'Sept 9-Oct 6'!B40:H40,SecShift[Hours]))</f>
        <v>0</v>
      </c>
      <c r="J40" s="38"/>
      <c r="K40" s="38"/>
      <c r="L40" s="38"/>
      <c r="M40" s="38"/>
      <c r="N40" s="38"/>
      <c r="O40" s="38"/>
      <c r="P40" s="38"/>
      <c r="Q40" s="20">
        <f>SUMPRODUCT(SUMIF(SecShift[Security],'Sept 9-Oct 6'!J40:P40,SecShift[Hours]))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33"/>
      <c r="G41" s="33"/>
      <c r="H41" s="33"/>
      <c r="I41" s="20">
        <f>SUMPRODUCT(SUMIF(SecShift[Security],'Sept 9-Oct 6'!B41:H41,SecShift[Hours]))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SUMPRODUCT(SUMIF(SecShift[Security],'Sept 9-Oct 6'!J41:P41,SecShift[Hours]))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34"/>
      <c r="G42" s="34"/>
      <c r="H42" s="34"/>
      <c r="I42" s="20">
        <f>SUMPRODUCT(SUMIF(SecShift[Security],'Sept 9-Oct 6'!B42:H42,SecShift[Hours]))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SUMPRODUCT(SUMIF(SecShift[Security],'Sept 9-Oct 6'!J42:P42,SecShift[Hours]))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35"/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36"/>
      <c r="G44" s="36"/>
      <c r="H44" s="36"/>
      <c r="I44" s="20">
        <f>SUMPRODUCT(SUMIF(Gateshift[Gatehouse],'Sept 9-Oct 6'!B44:H44,Gateshift[Hours]))</f>
        <v>0</v>
      </c>
      <c r="J44" s="38"/>
      <c r="K44" s="38"/>
      <c r="L44" s="38"/>
      <c r="M44" s="38"/>
      <c r="N44" s="38"/>
      <c r="O44" s="38"/>
      <c r="P44" s="38"/>
      <c r="Q44" s="20">
        <f>SUMPRODUCT(SUMIF(Gateshift[Gatehouse],'Sept 9-Oct 6'!J44:P44,Gateshift[Hours]))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36"/>
      <c r="G45" s="36"/>
      <c r="H45" s="36"/>
      <c r="I45" s="20">
        <f>SUMPRODUCT(SUMIF(Gateshift[Gatehouse],'Sept 9-Oct 6'!B45:H45,Gateshift[Hours]))</f>
        <v>0</v>
      </c>
      <c r="J45" s="38"/>
      <c r="K45" s="38"/>
      <c r="L45" s="38"/>
      <c r="M45" s="38"/>
      <c r="N45" s="38"/>
      <c r="O45" s="38"/>
      <c r="P45" s="38"/>
      <c r="Q45" s="20">
        <f>SUMPRODUCT(SUMIF(Gateshift[Gatehouse],'Sept 9-Oct 6'!J45:P45,Gateshift[Hours]))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36"/>
      <c r="G46" s="36"/>
      <c r="H46" s="36"/>
      <c r="I46" s="20">
        <f>SUMPRODUCT(SUMIF(Gateshift[Gatehouse],'Sept 9-Oct 6'!B46:H46,Gateshift[Hours]))</f>
        <v>0</v>
      </c>
      <c r="J46" s="38"/>
      <c r="K46" s="38"/>
      <c r="L46" s="38"/>
      <c r="M46" s="38"/>
      <c r="N46" s="38"/>
      <c r="O46" s="38"/>
      <c r="P46" s="38"/>
      <c r="Q46" s="20">
        <f>SUMPRODUCT(SUMIF(Gateshift[Gatehouse],'Sept 9-Oct 6'!J46:P46,Gateshift[Hours]))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37"/>
      <c r="G47" s="37"/>
      <c r="H47" s="37"/>
      <c r="I47" s="20">
        <f>SUMPRODUCT(SUMIF(Gateshift[Gatehouse],'Sept 9-Oct 6'!B47:H47,Gateshift[Hours]))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SUMPRODUCT(SUMIF(Gateshift[Gatehouse],'Sept 9-Oct 6'!J47:P47,Gateshift[Hours]))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36"/>
      <c r="G48" s="36"/>
      <c r="H48" s="36"/>
      <c r="I48" s="20">
        <f>SUMPRODUCT(SUMIF(Gateshift[Gatehouse],'Sept 9-Oct 6'!B48:H48,Gateshift[Hours]))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SUMPRODUCT(SUMIF(Gateshift[Gatehouse],'Sept 9-Oct 6'!J48:P48,Gateshift[Hours]))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35"/>
      <c r="G49" s="35"/>
      <c r="H49" s="35"/>
      <c r="I49" s="43"/>
      <c r="J49" s="35"/>
      <c r="K49" s="35"/>
      <c r="L49" s="35"/>
      <c r="M49" s="35"/>
      <c r="N49" s="35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38"/>
      <c r="G50" s="38"/>
      <c r="H50" s="38"/>
      <c r="I50" s="20">
        <f>SUMPRODUCT(SUMIF(MaintShift[Maintenance],'Sept 9-Oct 6'!B50:H50,MaintShift[Hours]))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SUMPRODUCT(SUMIF(MaintShift[Maintenance],'Sept 9-Oct 6'!J50:P50,MaintShift[Hours]))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38"/>
      <c r="G51" s="38"/>
      <c r="H51" s="38"/>
      <c r="I51" s="20">
        <f>SUMPRODUCT(SUMIF(MaintShift[Maintenance],'Sept 9-Oct 6'!B51:H51,MaintShift[Hours]))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SUMPRODUCT(SUMIF(MaintShift[Maintenance],'Sept 9-Oct 6'!J51:P51,MaintShift[Hours]))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38"/>
      <c r="G52" s="38"/>
      <c r="H52" s="38"/>
      <c r="I52" s="20">
        <f>SUMPRODUCT(SUMIF(MaintShift[Maintenance],'Sept 9-Oct 6'!B52:H52,MaintShift[Hours]))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SUMPRODUCT(SUMIF(MaintShift[Maintenance],'Sept 9-Oct 6'!J52:P52,MaintShift[Hours]))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38"/>
      <c r="G53" s="38"/>
      <c r="H53" s="38"/>
      <c r="I53" s="20">
        <f>SUMPRODUCT(SUMIF(MaintShift[Maintenance],'Sept 9-Oct 6'!B53:H53,MaintShift[Hours]))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SUMPRODUCT(SUMIF(MaintShift[Maintenance],'Sept 9-Oct 6'!J53:P53,MaintShift[Hours]))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38"/>
      <c r="G54" s="38"/>
      <c r="H54" s="38"/>
      <c r="I54" s="20">
        <f>SUMPRODUCT(SUMIF(MaintShift[Maintenance],'Sept 9-Oct 6'!B54:H54,MaintShift[Hours]))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SUMPRODUCT(SUMIF(MaintShift[Maintenance],'Sept 9-Oct 6'!J54:P54,MaintShift[Hours]))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38"/>
      <c r="G55" s="38"/>
      <c r="H55" s="38"/>
      <c r="I55" s="20">
        <f>SUMPRODUCT(SUMIF(MaintShift[Maintenance],'Sept 9-Oct 6'!B55:H55,MaintShift[Hours]))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SUMPRODUCT(SUMIF(MaintShift[Maintenance],'Sept 9-Oct 6'!J55:P55,MaintShift[Hours]))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39"/>
      <c r="G57" s="39"/>
      <c r="H57" s="39"/>
      <c r="I57" s="20">
        <f>SUMPRODUCT(SUMIF(Con[Concession],'Sept 9-Oct 6'!B57:H57,Con[Hours]))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SUMPRODUCT(SUMIF(Con[Concession],'Sept 9-Oct 6'!J57:P57,Con[Hours]))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39"/>
      <c r="G58" s="39"/>
      <c r="H58" s="39"/>
      <c r="I58" s="20">
        <f>SUMPRODUCT(SUMIF(Con[Concession],'Sept 9-Oct 6'!B58:H58,Con[Hours]))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SUMPRODUCT(SUMIF(Con[Concession],'Sept 9-Oct 6'!J58:P58,Con[Hours]))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39"/>
      <c r="G60" s="39"/>
      <c r="H60" s="39"/>
      <c r="I60" s="28">
        <f>SUMPRODUCT(SUMIF(Vis[Visitor Services],'Sept 9-Oct 6'!B60:H60,Vis[Hours]))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Services],'Sept 9-Oct 6'!J60:P60,Vis[Hours]))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InputMessage="1" showErrorMessage="1" error="Must pick a predetermined shift from the drop down list." sqref="J5:P7 J35:P37 B5:H7 B35:H37">
      <formula1>INDIRECT("Senior[Senior Staff]")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9:P12 J39:P42">
      <formula1>INDIRECT("SecShift[Security]")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1265" r:id="rId4" name="CommandButton15">
          <controlPr defaultSize="0" autoLine="0" r:id="rId5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11265" r:id="rId4" name="CommandButton15"/>
      </mc:Fallback>
    </mc:AlternateContent>
    <mc:AlternateContent xmlns:mc="http://schemas.openxmlformats.org/markup-compatibility/2006">
      <mc:Choice Requires="x14">
        <control shapeId="11266" r:id="rId6" name="CommandButton16">
          <controlPr defaultSize="0" autoLine="0" r:id="rId7">
            <anchor moveWithCells="1">
              <from>
                <xdr:col>7</xdr:col>
                <xdr:colOff>104775</xdr:colOff>
                <xdr:row>31</xdr:row>
                <xdr:rowOff>19050</xdr:rowOff>
              </from>
              <to>
                <xdr:col>8</xdr:col>
                <xdr:colOff>257175</xdr:colOff>
                <xdr:row>32</xdr:row>
                <xdr:rowOff>133350</xdr:rowOff>
              </to>
            </anchor>
          </controlPr>
        </control>
      </mc:Choice>
      <mc:Fallback>
        <control shapeId="11266" r:id="rId6" name="CommandButton16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outlinePr summaryBelow="0" summaryRight="0"/>
    <pageSetUpPr fitToPage="1"/>
  </sheetPr>
  <dimension ref="A1:R62"/>
  <sheetViews>
    <sheetView zoomScale="85" zoomScaleNormal="85" workbookViewId="0">
      <pane xSplit="1" topLeftCell="B1" activePane="topRight" state="frozen"/>
      <selection pane="topRight" activeCell="K59" sqref="K59:L59"/>
    </sheetView>
  </sheetViews>
  <sheetFormatPr defaultColWidth="14.42578125" defaultRowHeight="15.75" customHeight="1" x14ac:dyDescent="0.2"/>
  <cols>
    <col min="1" max="1" width="18.28515625" style="44" customWidth="1"/>
    <col min="2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63">
        <v>44476</v>
      </c>
      <c r="F2" s="64" t="s">
        <v>6</v>
      </c>
      <c r="G2" s="65">
        <f>E2+13</f>
        <v>44489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44476</v>
      </c>
      <c r="C4" s="40">
        <f>B4+$A$3</f>
        <v>44477</v>
      </c>
      <c r="D4" s="40">
        <f>C4+A3</f>
        <v>44478</v>
      </c>
      <c r="E4" s="40">
        <f>D4+A3</f>
        <v>44479</v>
      </c>
      <c r="F4" s="40">
        <f>E4+A3</f>
        <v>44480</v>
      </c>
      <c r="G4" s="40">
        <f>F4+A3</f>
        <v>44481</v>
      </c>
      <c r="H4" s="40">
        <f>G4+A3</f>
        <v>44482</v>
      </c>
      <c r="I4" s="7" t="s">
        <v>31</v>
      </c>
      <c r="J4" s="40">
        <f>H4+A3</f>
        <v>44483</v>
      </c>
      <c r="K4" s="40">
        <f>J4+A3</f>
        <v>44484</v>
      </c>
      <c r="L4" s="40">
        <f>K4+A3</f>
        <v>44485</v>
      </c>
      <c r="M4" s="40">
        <f>L4+A3</f>
        <v>44486</v>
      </c>
      <c r="N4" s="40">
        <f>M4+A3</f>
        <v>44487</v>
      </c>
      <c r="O4" s="40">
        <f>N4+A3</f>
        <v>44488</v>
      </c>
      <c r="P4" s="40">
        <f>O4+A3</f>
        <v>44489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31"/>
      <c r="F5" s="69"/>
      <c r="G5" s="31"/>
      <c r="H5" s="31"/>
      <c r="I5" s="20">
        <f>SUMPRODUCT(SUMIF(Senior[Senior Staff],'Oct 7-Nov3'!B5:H5,Senior[Hours]))</f>
        <v>0</v>
      </c>
      <c r="J5" s="31"/>
      <c r="K5" s="31"/>
      <c r="L5" s="31"/>
      <c r="M5" s="31"/>
      <c r="N5" s="31"/>
      <c r="O5" s="31"/>
      <c r="P5" s="31"/>
      <c r="Q5" s="16">
        <f>SUMPRODUCT(SUMIF(Senior[Senior Staff],'Oct 7-Nov3'!J5:P5,Senior[Hours]))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31"/>
      <c r="F6" s="69"/>
      <c r="G6" s="31"/>
      <c r="H6" s="31"/>
      <c r="I6" s="20">
        <f>SUMPRODUCT(SUMIF(Senior[Senior Staff],'Oct 7-Nov3'!B6:H6,Senior[Hours]))</f>
        <v>0</v>
      </c>
      <c r="J6" s="31"/>
      <c r="K6" s="31"/>
      <c r="L6" s="31"/>
      <c r="M6" s="31"/>
      <c r="N6" s="31"/>
      <c r="O6" s="31"/>
      <c r="P6" s="31"/>
      <c r="Q6" s="16">
        <f>SUMPRODUCT(SUMIF(Senior[Senior Staff],'Oct 7-Nov3'!J6:P6,Senior[Hours]))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31"/>
      <c r="F7" s="69"/>
      <c r="G7" s="31"/>
      <c r="H7" s="31"/>
      <c r="I7" s="20">
        <f>SUMPRODUCT(SUMIF(Senior[Senior Staff],'Oct 7-Nov3'!B7:H7,Senior[Hours]))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Staff],'Oct 7-Nov3'!J7:P7,Senior[Hours]))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33"/>
      <c r="F9" s="70"/>
      <c r="G9" s="33"/>
      <c r="H9" s="33"/>
      <c r="I9" s="20">
        <f>SUMPRODUCT(SUMIF(SecShift[Security],'Oct 7-Nov3'!B9:H9,SecShift[Hours]))</f>
        <v>0</v>
      </c>
      <c r="J9" s="38"/>
      <c r="K9" s="38"/>
      <c r="L9" s="38"/>
      <c r="M9" s="38"/>
      <c r="N9" s="38"/>
      <c r="O9" s="38"/>
      <c r="P9" s="38"/>
      <c r="Q9" s="20">
        <f>SUMPRODUCT(SUMIF(SecShift[Security],'Oct 7-Nov3'!J9:P9,SecShift[Hours]))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33"/>
      <c r="F10" s="70"/>
      <c r="G10" s="33"/>
      <c r="H10" s="33"/>
      <c r="I10" s="20">
        <f>SUMPRODUCT(SUMIF(SecShift[Security],'Oct 7-Nov3'!B10:H10,SecShift[Hours]))</f>
        <v>0</v>
      </c>
      <c r="J10" s="38"/>
      <c r="K10" s="38"/>
      <c r="L10" s="38"/>
      <c r="M10" s="38"/>
      <c r="N10" s="38"/>
      <c r="O10" s="38"/>
      <c r="P10" s="38"/>
      <c r="Q10" s="20">
        <f>SUMPRODUCT(SUMIF(SecShift[Security],'Oct 7-Nov3'!J10:P10,SecShift[Hours]))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33"/>
      <c r="F11" s="70"/>
      <c r="G11" s="33"/>
      <c r="H11" s="33"/>
      <c r="I11" s="20">
        <f>SUMPRODUCT(SUMIF(SecShift[Security],'Oct 7-Nov3'!B11:H11,SecShift[Hours]))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SUMPRODUCT(SUMIF(SecShift[Security],'Oct 7-Nov3'!J11:P11,SecShift[Hours]))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71"/>
      <c r="G12" s="34"/>
      <c r="H12" s="34"/>
      <c r="I12" s="20">
        <f>SUMPRODUCT(SUMIF(SecShift[Security],'Oct 7-Nov3'!B12:H12,SecShift[Hours]))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SUMPRODUCT(SUMIF(SecShift[Security],'Oct 7-Nov3'!J12:P12,SecShift[Hours]))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76" t="s">
        <v>56</v>
      </c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36"/>
      <c r="F14" s="72"/>
      <c r="G14" s="36"/>
      <c r="H14" s="36"/>
      <c r="I14" s="20">
        <f>SUMPRODUCT(SUMIF(Gateshift[Gatehouse],'Oct 7-Nov3'!B14:H14,Gateshift[Hours]))</f>
        <v>0</v>
      </c>
      <c r="J14" s="38"/>
      <c r="K14" s="38"/>
      <c r="L14" s="38"/>
      <c r="M14" s="38"/>
      <c r="N14" s="38"/>
      <c r="O14" s="38"/>
      <c r="P14" s="38"/>
      <c r="Q14" s="20">
        <f>SUMPRODUCT(SUMIF(Gateshift[Gatehouse],'Oct 7-Nov3'!J14:P14,Gateshift[Hours]))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36"/>
      <c r="F15" s="72"/>
      <c r="G15" s="36"/>
      <c r="H15" s="36"/>
      <c r="I15" s="20">
        <f>SUMPRODUCT(SUMIF(Gateshift[Gatehouse],'Oct 7-Nov3'!B15:H15,Gateshift[Hours]))</f>
        <v>0</v>
      </c>
      <c r="J15" s="38"/>
      <c r="K15" s="38"/>
      <c r="L15" s="38"/>
      <c r="M15" s="38"/>
      <c r="N15" s="38"/>
      <c r="O15" s="38"/>
      <c r="P15" s="38"/>
      <c r="Q15" s="20">
        <f>SUMPRODUCT(SUMIF(Gateshift[Gatehouse],'Oct 7-Nov3'!J15:P15,Gateshift[Hours]))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36"/>
      <c r="F16" s="72"/>
      <c r="G16" s="36"/>
      <c r="H16" s="36"/>
      <c r="I16" s="20">
        <f>SUMPRODUCT(SUMIF(Gateshift[Gatehouse],'Oct 7-Nov3'!B16:H16,Gateshift[Hours]))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SUMPRODUCT(SUMIF(Gateshift[Gatehouse],'Oct 7-Nov3'!J16:P16,Gateshift[Hours]))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73"/>
      <c r="G17" s="37"/>
      <c r="H17" s="37"/>
      <c r="I17" s="20">
        <f>SUMPRODUCT(SUMIF(Gateshift[Gatehouse],'Oct 7-Nov3'!B17:H17,Gateshift[Hours]))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SUMPRODUCT(SUMIF(Gateshift[Gatehouse],'Oct 7-Nov3'!J17:P17,Gateshift[Hours]))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72"/>
      <c r="G18" s="36"/>
      <c r="H18" s="36"/>
      <c r="I18" s="20">
        <f>SUMPRODUCT(SUMIF(Gateshift[Gatehouse],'Oct 7-Nov3'!B18:H18,Gateshift[Hours]))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SUMPRODUCT(SUMIF(Gateshift[Gatehouse],'Oct 7-Nov3'!J18:P18,Gateshift[Hours]))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35"/>
      <c r="D19" s="35"/>
      <c r="E19" s="35"/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74"/>
      <c r="G20" s="38"/>
      <c r="H20" s="38"/>
      <c r="I20" s="20">
        <f>SUMPRODUCT(SUMIF(MaintShift[Maintenance],'Oct 7-Nov3'!B20:H20,MaintShift[Hours]))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SUMPRODUCT(SUMIF(MaintShift[Maintenance],'Oct 7-Nov3'!J20:P20,MaintShift[Hours]))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74"/>
      <c r="G21" s="38"/>
      <c r="H21" s="38"/>
      <c r="I21" s="20">
        <f>SUMPRODUCT(SUMIF(MaintShift[Maintenance],'Oct 7-Nov3'!B21:H21,MaintShift[Hours]))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SUMPRODUCT(SUMIF(MaintShift[Maintenance],'Oct 7-Nov3'!J21:P21,MaintShift[Hours]))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74"/>
      <c r="G22" s="38"/>
      <c r="H22" s="38"/>
      <c r="I22" s="20">
        <f>SUMPRODUCT(SUMIF(MaintShift[Maintenance],'Oct 7-Nov3'!B22:H22,MaintShift[Hours]))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SUMPRODUCT(SUMIF(MaintShift[Maintenance],'Oct 7-Nov3'!J22:P22,MaintShift[Hours]))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74"/>
      <c r="G23" s="38"/>
      <c r="H23" s="38"/>
      <c r="I23" s="20">
        <f>SUMPRODUCT(SUMIF(MaintShift[Maintenance],'Oct 7-Nov3'!B23:H23,MaintShift[Hours]))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SUMPRODUCT(SUMIF(MaintShift[Maintenance],'Oct 7-Nov3'!J23:P23,MaintShift[Hours]))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74"/>
      <c r="G24" s="38"/>
      <c r="H24" s="38"/>
      <c r="I24" s="20">
        <f>SUMPRODUCT(SUMIF(MaintShift[Maintenance],'Oct 7-Nov3'!B24:H24,MaintShift[Hours]))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SUMPRODUCT(SUMIF(MaintShift[Maintenance],'Oct 7-Nov3'!J24:P24,MaintShift[Hours]))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74"/>
      <c r="G25" s="38"/>
      <c r="H25" s="38"/>
      <c r="I25" s="20">
        <f>SUMPRODUCT(SUMIF(MaintShift[Maintenance],'Oct 7-Nov3'!B25:H25,MaintShift[Hours]))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SUMPRODUCT(SUMIF(MaintShift[Maintenance],'Oct 7-Nov3'!J25:P25,MaintShift[Hours]))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75"/>
      <c r="G27" s="39"/>
      <c r="H27" s="39"/>
      <c r="I27" s="20">
        <f>SUMPRODUCT(SUMIF(Con[Concession],'Oct 7-Nov3'!B27:H27,Con[Hours]))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SUMPRODUCT(SUMIF(Con[Concession],'Oct 7-Nov3'!J27:P27,Con[Hours]))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75"/>
      <c r="G28" s="39"/>
      <c r="H28" s="39"/>
      <c r="I28" s="20">
        <f>SUMPRODUCT(SUMIF(Con[Concession],'Oct 7-Nov3'!B28:H28,Con[Hours]))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SUMPRODUCT(SUMIF(Con[Concession],'Oct 7-Nov3'!J28:P28,Con[Hours]))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39"/>
      <c r="F30" s="75"/>
      <c r="G30" s="39"/>
      <c r="H30" s="39"/>
      <c r="I30" s="28">
        <f>SUMPRODUCT(SUMIF(Vis[Visitor Services],'Oct 7-Nov3'!B30:H30,Vis[Hours]))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Services],'Oct 7-Nov3'!J30:P30,Vis[Hours]))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60">
        <f>G2+1</f>
        <v>44490</v>
      </c>
      <c r="F32" s="61" t="s">
        <v>6</v>
      </c>
      <c r="G32" s="62">
        <f>E32+13</f>
        <v>44503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44490</v>
      </c>
      <c r="C34" s="40">
        <f>B34+$A$3</f>
        <v>44491</v>
      </c>
      <c r="D34" s="40">
        <f>C34+A33</f>
        <v>44492</v>
      </c>
      <c r="E34" s="40">
        <f>D34+A33</f>
        <v>44493</v>
      </c>
      <c r="F34" s="40">
        <f>E34+A33</f>
        <v>44494</v>
      </c>
      <c r="G34" s="40">
        <f>F34+A33</f>
        <v>44495</v>
      </c>
      <c r="H34" s="40">
        <f>G34+A33</f>
        <v>44496</v>
      </c>
      <c r="I34" s="7" t="s">
        <v>31</v>
      </c>
      <c r="J34" s="40">
        <f>H34+A33</f>
        <v>44497</v>
      </c>
      <c r="K34" s="40">
        <f>J34+A33</f>
        <v>44498</v>
      </c>
      <c r="L34" s="40">
        <f>K34+A33</f>
        <v>44499</v>
      </c>
      <c r="M34" s="40">
        <f>L34+A33</f>
        <v>44500</v>
      </c>
      <c r="N34" s="40">
        <f>M34+A33</f>
        <v>44501</v>
      </c>
      <c r="O34" s="40">
        <f>N34+A33</f>
        <v>44502</v>
      </c>
      <c r="P34" s="40">
        <f>O34+A33</f>
        <v>44503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31"/>
      <c r="G35" s="31"/>
      <c r="H35" s="31"/>
      <c r="I35" s="20">
        <f>SUMPRODUCT(SUMIF(Senior[Senior Staff],'Oct 7-Nov3'!B35:H35,Senior[Hours]))</f>
        <v>0</v>
      </c>
      <c r="J35" s="31"/>
      <c r="K35" s="31"/>
      <c r="L35" s="31"/>
      <c r="M35" s="31"/>
      <c r="N35" s="31"/>
      <c r="O35" s="31"/>
      <c r="P35" s="31"/>
      <c r="Q35" s="16">
        <f>SUMPRODUCT(SUMIF(Senior[Senior Staff],'Oct 7-Nov3'!J35:P35,Senior[Hours]))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31"/>
      <c r="G36" s="31"/>
      <c r="H36" s="31"/>
      <c r="I36" s="20">
        <f>SUMPRODUCT(SUMIF(Senior[Senior Staff],'Oct 7-Nov3'!B36:H36,Senior[Hours]))</f>
        <v>0</v>
      </c>
      <c r="J36" s="31"/>
      <c r="K36" s="31"/>
      <c r="L36" s="31"/>
      <c r="M36" s="31"/>
      <c r="N36" s="31"/>
      <c r="O36" s="31"/>
      <c r="P36" s="31"/>
      <c r="Q36" s="16">
        <f>SUMPRODUCT(SUMIF(Senior[Senior Staff],'Oct 7-Nov3'!J36:P36,Senior[Hours]))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31"/>
      <c r="G37" s="31"/>
      <c r="H37" s="31"/>
      <c r="I37" s="20">
        <f>SUMPRODUCT(SUMIF(Senior[Senior Staff],'Oct 7-Nov3'!B37:H37,Senior[Hours]))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Staff],'Oct 7-Nov3'!J37:P37,Senior[Hours]))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33"/>
      <c r="G39" s="33"/>
      <c r="H39" s="33"/>
      <c r="I39" s="20">
        <f>SUMPRODUCT(SUMIF(SecShift[Security],'Oct 7-Nov3'!B39:H39,SecShift[Hours]))</f>
        <v>0</v>
      </c>
      <c r="J39" s="38"/>
      <c r="K39" s="38"/>
      <c r="L39" s="38"/>
      <c r="M39" s="38"/>
      <c r="N39" s="38"/>
      <c r="O39" s="38"/>
      <c r="P39" s="38"/>
      <c r="Q39" s="20">
        <f>SUMPRODUCT(SUMIF(SecShift[Security],'Oct 7-Nov3'!J39:P39,SecShift[Hours]))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33"/>
      <c r="G40" s="33"/>
      <c r="H40" s="33"/>
      <c r="I40" s="20">
        <f>SUMPRODUCT(SUMIF(SecShift[Security],'Oct 7-Nov3'!B40:H40,SecShift[Hours]))</f>
        <v>0</v>
      </c>
      <c r="J40" s="38"/>
      <c r="K40" s="38"/>
      <c r="L40" s="38"/>
      <c r="M40" s="38"/>
      <c r="N40" s="38"/>
      <c r="O40" s="38"/>
      <c r="P40" s="38"/>
      <c r="Q40" s="20">
        <f>SUMPRODUCT(SUMIF(SecShift[Security],'Oct 7-Nov3'!J40:P40,SecShift[Hours]))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33"/>
      <c r="G41" s="33"/>
      <c r="H41" s="33"/>
      <c r="I41" s="20">
        <f>SUMPRODUCT(SUMIF(SecShift[Security],'Oct 7-Nov3'!B41:H41,SecShift[Hours]))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SUMPRODUCT(SUMIF(SecShift[Security],'Oct 7-Nov3'!J41:P41,SecShift[Hours]))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34"/>
      <c r="G42" s="34"/>
      <c r="H42" s="34"/>
      <c r="I42" s="20">
        <f>SUMPRODUCT(SUMIF(SecShift[Security],'Oct 7-Nov3'!B42:H42,SecShift[Hours]))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SUMPRODUCT(SUMIF(SecShift[Security],'Oct 7-Nov3'!J42:P42,SecShift[Hours]))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35"/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36"/>
      <c r="G44" s="36"/>
      <c r="H44" s="36"/>
      <c r="I44" s="20">
        <f>SUMPRODUCT(SUMIF(Gateshift[Gatehouse],'Oct 7-Nov3'!B44:H44,Gateshift[Hours]))</f>
        <v>0</v>
      </c>
      <c r="J44" s="38"/>
      <c r="K44" s="38"/>
      <c r="L44" s="38"/>
      <c r="M44" s="38"/>
      <c r="N44" s="38"/>
      <c r="O44" s="38"/>
      <c r="P44" s="38"/>
      <c r="Q44" s="20">
        <f>SUMPRODUCT(SUMIF(Gateshift[Gatehouse],'Oct 7-Nov3'!J44:P44,Gateshift[Hours]))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36"/>
      <c r="G45" s="36"/>
      <c r="H45" s="36"/>
      <c r="I45" s="20">
        <f>SUMPRODUCT(SUMIF(Gateshift[Gatehouse],'Oct 7-Nov3'!B45:H45,Gateshift[Hours]))</f>
        <v>0</v>
      </c>
      <c r="J45" s="38"/>
      <c r="K45" s="38"/>
      <c r="L45" s="38"/>
      <c r="M45" s="38"/>
      <c r="N45" s="38"/>
      <c r="O45" s="38"/>
      <c r="P45" s="38"/>
      <c r="Q45" s="20">
        <f>SUMPRODUCT(SUMIF(Gateshift[Gatehouse],'Oct 7-Nov3'!J45:P45,Gateshift[Hours]))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36"/>
      <c r="G46" s="36"/>
      <c r="H46" s="36"/>
      <c r="I46" s="20">
        <f>SUMPRODUCT(SUMIF(Gateshift[Gatehouse],'Oct 7-Nov3'!B46:H46,Gateshift[Hours]))</f>
        <v>0</v>
      </c>
      <c r="J46" s="38"/>
      <c r="K46" s="38"/>
      <c r="L46" s="38"/>
      <c r="M46" s="38"/>
      <c r="N46" s="38"/>
      <c r="O46" s="38"/>
      <c r="P46" s="38"/>
      <c r="Q46" s="20">
        <f>SUMPRODUCT(SUMIF(Gateshift[Gatehouse],'Oct 7-Nov3'!J46:P46,Gateshift[Hours]))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37"/>
      <c r="G47" s="37"/>
      <c r="H47" s="37"/>
      <c r="I47" s="20">
        <f>SUMPRODUCT(SUMIF(Gateshift[Gatehouse],'Oct 7-Nov3'!B47:H47,Gateshift[Hours]))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SUMPRODUCT(SUMIF(Gateshift[Gatehouse],'Oct 7-Nov3'!J47:P47,Gateshift[Hours]))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36"/>
      <c r="G48" s="36"/>
      <c r="H48" s="36"/>
      <c r="I48" s="20">
        <f>SUMPRODUCT(SUMIF(Gateshift[Gatehouse],'Oct 7-Nov3'!B48:H48,Gateshift[Hours]))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SUMPRODUCT(SUMIF(Gateshift[Gatehouse],'Oct 7-Nov3'!J48:P48,Gateshift[Hours]))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35"/>
      <c r="G49" s="35"/>
      <c r="H49" s="35"/>
      <c r="I49" s="43"/>
      <c r="J49" s="35"/>
      <c r="K49" s="66"/>
      <c r="L49" s="66"/>
      <c r="M49" s="35"/>
      <c r="N49" s="35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38"/>
      <c r="G50" s="38"/>
      <c r="H50" s="38"/>
      <c r="I50" s="20">
        <f>SUMPRODUCT(SUMIF(MaintShift[Maintenance],'Oct 7-Nov3'!B50:H50,MaintShift[Hours]))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SUMPRODUCT(SUMIF(MaintShift[Maintenance],'Oct 7-Nov3'!J50:P50,MaintShift[Hours]))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38"/>
      <c r="G51" s="38"/>
      <c r="H51" s="38"/>
      <c r="I51" s="20">
        <f>SUMPRODUCT(SUMIF(MaintShift[Maintenance],'Oct 7-Nov3'!B51:H51,MaintShift[Hours]))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SUMPRODUCT(SUMIF(MaintShift[Maintenance],'Oct 7-Nov3'!J51:P51,MaintShift[Hours]))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38"/>
      <c r="G52" s="38"/>
      <c r="H52" s="38"/>
      <c r="I52" s="20">
        <f>SUMPRODUCT(SUMIF(MaintShift[Maintenance],'Oct 7-Nov3'!B52:H52,MaintShift[Hours]))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SUMPRODUCT(SUMIF(MaintShift[Maintenance],'Oct 7-Nov3'!J52:P52,MaintShift[Hours]))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38"/>
      <c r="G53" s="38"/>
      <c r="H53" s="38"/>
      <c r="I53" s="20">
        <f>SUMPRODUCT(SUMIF(MaintShift[Maintenance],'Oct 7-Nov3'!B53:H53,MaintShift[Hours]))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SUMPRODUCT(SUMIF(MaintShift[Maintenance],'Oct 7-Nov3'!J53:P53,MaintShift[Hours]))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38"/>
      <c r="G54" s="38"/>
      <c r="H54" s="38"/>
      <c r="I54" s="20">
        <f>SUMPRODUCT(SUMIF(MaintShift[Maintenance],'Oct 7-Nov3'!B54:H54,MaintShift[Hours]))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SUMPRODUCT(SUMIF(MaintShift[Maintenance],'Oct 7-Nov3'!J54:P54,MaintShift[Hours]))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38"/>
      <c r="G55" s="38"/>
      <c r="H55" s="38"/>
      <c r="I55" s="20">
        <f>SUMPRODUCT(SUMIF(MaintShift[Maintenance],'Oct 7-Nov3'!B55:H55,MaintShift[Hours]))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SUMPRODUCT(SUMIF(MaintShift[Maintenance],'Oct 7-Nov3'!J55:P55,MaintShift[Hours]))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39"/>
      <c r="G57" s="39"/>
      <c r="H57" s="39"/>
      <c r="I57" s="20">
        <f>SUMPRODUCT(SUMIF(Con[Concession],'Oct 7-Nov3'!B57:H57,Con[Hours]))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SUMPRODUCT(SUMIF(Con[Concession],'Oct 7-Nov3'!J57:P57,Con[Hours]))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39"/>
      <c r="G58" s="39"/>
      <c r="H58" s="39"/>
      <c r="I58" s="20">
        <f>SUMPRODUCT(SUMIF(Con[Concession],'Oct 7-Nov3'!B58:H58,Con[Hours]))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SUMPRODUCT(SUMIF(Con[Concession],'Oct 7-Nov3'!J58:P58,Con[Hours]))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39"/>
      <c r="G60" s="39"/>
      <c r="H60" s="39"/>
      <c r="I60" s="28">
        <f>SUMPRODUCT(SUMIF(Vis[Visitor Services],'Oct 7-Nov3'!B60:H60,Vis[Hours]))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Services],'Oct 7-Nov3'!J60:P60,Vis[Hours]))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InputMessage="1" showErrorMessage="1" error="Must pick a predetermined shift from the drop down list." sqref="J5:P7 J35:P37 B5:H7 B35:H37">
      <formula1>INDIRECT("Senior[Senior Staff]")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9:P12 J39:P42">
      <formula1>INDIRECT("SecShift[Security]")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2289" r:id="rId4" name="CommandButton13">
          <controlPr defaultSize="0" autoLine="0" r:id="rId5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12289" r:id="rId4" name="CommandButton13"/>
      </mc:Fallback>
    </mc:AlternateContent>
    <mc:AlternateContent xmlns:mc="http://schemas.openxmlformats.org/markup-compatibility/2006">
      <mc:Choice Requires="x14">
        <control shapeId="12290" r:id="rId6" name="CommandButton14">
          <controlPr defaultSize="0" autoLine="0" r:id="rId7">
            <anchor moveWithCells="1">
              <from>
                <xdr:col>7</xdr:col>
                <xdr:colOff>104775</xdr:colOff>
                <xdr:row>31</xdr:row>
                <xdr:rowOff>19050</xdr:rowOff>
              </from>
              <to>
                <xdr:col>8</xdr:col>
                <xdr:colOff>257175</xdr:colOff>
                <xdr:row>32</xdr:row>
                <xdr:rowOff>133350</xdr:rowOff>
              </to>
            </anchor>
          </controlPr>
        </control>
      </mc:Choice>
      <mc:Fallback>
        <control shapeId="12290" r:id="rId6" name="CommandButton14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outlinePr summaryBelow="0" summaryRight="0"/>
    <pageSetUpPr fitToPage="1"/>
  </sheetPr>
  <dimension ref="A1:R62"/>
  <sheetViews>
    <sheetView zoomScale="70" zoomScaleNormal="70" workbookViewId="0">
      <pane xSplit="1" topLeftCell="B1" activePane="topRight" state="frozen"/>
      <selection pane="topRight" activeCell="F14" sqref="F14"/>
    </sheetView>
  </sheetViews>
  <sheetFormatPr defaultColWidth="14.42578125" defaultRowHeight="15.75" customHeight="1" x14ac:dyDescent="0.2"/>
  <cols>
    <col min="1" max="1" width="18.28515625" style="44" customWidth="1"/>
    <col min="2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63">
        <v>44504</v>
      </c>
      <c r="F2" s="64" t="s">
        <v>6</v>
      </c>
      <c r="G2" s="65">
        <f>E2+13</f>
        <v>44517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44504</v>
      </c>
      <c r="C4" s="40">
        <f>B4+$A$3</f>
        <v>44505</v>
      </c>
      <c r="D4" s="40">
        <f>C4+A3</f>
        <v>44506</v>
      </c>
      <c r="E4" s="40">
        <f>D4+A3</f>
        <v>44507</v>
      </c>
      <c r="F4" s="40">
        <f>E4+A3</f>
        <v>44508</v>
      </c>
      <c r="G4" s="40">
        <f>F4+A3</f>
        <v>44509</v>
      </c>
      <c r="H4" s="40">
        <f>G4+A3</f>
        <v>44510</v>
      </c>
      <c r="I4" s="7" t="s">
        <v>31</v>
      </c>
      <c r="J4" s="40">
        <f>H4+A3</f>
        <v>44511</v>
      </c>
      <c r="K4" s="40">
        <f>J4+A3</f>
        <v>44512</v>
      </c>
      <c r="L4" s="40">
        <f>K4+A3</f>
        <v>44513</v>
      </c>
      <c r="M4" s="40">
        <f>L4+A3</f>
        <v>44514</v>
      </c>
      <c r="N4" s="40">
        <f>M4+A3</f>
        <v>44515</v>
      </c>
      <c r="O4" s="40">
        <f>N4+A3</f>
        <v>44516</v>
      </c>
      <c r="P4" s="40">
        <f>O4+A3</f>
        <v>44517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31"/>
      <c r="F5" s="31"/>
      <c r="G5" s="31"/>
      <c r="H5" s="31"/>
      <c r="I5" s="20">
        <f>SUMPRODUCT(SUMIF(Senior[Senior Staff],'Nov 4-Dec 1'!B5:H5,Senior[Hours]))</f>
        <v>0</v>
      </c>
      <c r="J5" s="69"/>
      <c r="K5" s="31"/>
      <c r="L5" s="31"/>
      <c r="M5" s="31"/>
      <c r="N5" s="31"/>
      <c r="O5" s="31"/>
      <c r="P5" s="31"/>
      <c r="Q5" s="16">
        <f>SUMPRODUCT(SUMIF(Senior[Senior Staff],'Nov 4-Dec 1'!J5:P5,Senior[Hours]))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31"/>
      <c r="F6" s="31"/>
      <c r="G6" s="31"/>
      <c r="H6" s="31"/>
      <c r="I6" s="20">
        <f>SUMPRODUCT(SUMIF(Senior[Senior Staff],'Nov 4-Dec 1'!B6:H6,Senior[Hours]))</f>
        <v>0</v>
      </c>
      <c r="J6" s="69"/>
      <c r="K6" s="31"/>
      <c r="L6" s="31"/>
      <c r="M6" s="31"/>
      <c r="N6" s="31"/>
      <c r="O6" s="31"/>
      <c r="P6" s="31"/>
      <c r="Q6" s="16">
        <f>SUMPRODUCT(SUMIF(Senior[Senior Staff],'Nov 4-Dec 1'!J6:P6,Senior[Hours]))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31"/>
      <c r="F7" s="31"/>
      <c r="G7" s="31"/>
      <c r="H7" s="31"/>
      <c r="I7" s="20">
        <f>SUMPRODUCT(SUMIF(Senior[Senior Staff],'Nov 4-Dec 1'!B7:H7,Senior[Hours]))</f>
        <v>0</v>
      </c>
      <c r="J7" s="69"/>
      <c r="K7" s="31"/>
      <c r="L7" s="31"/>
      <c r="M7" s="31"/>
      <c r="N7" s="31"/>
      <c r="O7" s="31"/>
      <c r="P7" s="31"/>
      <c r="Q7" s="16">
        <f>SUMPRODUCT(SUMIF(Senior[Senior Staff],'Nov 4-Dec 1'!J7:P7,Senior[Hours]))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33"/>
      <c r="F9" s="33"/>
      <c r="G9" s="33"/>
      <c r="H9" s="33"/>
      <c r="I9" s="20">
        <f>SUMPRODUCT(SUMIF(SecShift[Security],'Nov 4-Dec 1'!B9:H9,SecShift[Hours]))</f>
        <v>0</v>
      </c>
      <c r="J9" s="74"/>
      <c r="K9" s="38"/>
      <c r="L9" s="38"/>
      <c r="M9" s="38"/>
      <c r="N9" s="38"/>
      <c r="O9" s="38"/>
      <c r="P9" s="38"/>
      <c r="Q9" s="20">
        <f>SUMPRODUCT(SUMIF(SecShift[Security],'Nov 4-Dec 1'!J9:P9,SecShift[Hours]))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33"/>
      <c r="F10" s="33"/>
      <c r="G10" s="33"/>
      <c r="H10" s="33"/>
      <c r="I10" s="20">
        <f>SUMPRODUCT(SUMIF(SecShift[Security],'Nov 4-Dec 1'!B10:H10,SecShift[Hours]))</f>
        <v>0</v>
      </c>
      <c r="J10" s="74"/>
      <c r="K10" s="38"/>
      <c r="L10" s="38"/>
      <c r="M10" s="38"/>
      <c r="N10" s="38"/>
      <c r="O10" s="38"/>
      <c r="P10" s="38"/>
      <c r="Q10" s="20">
        <f>SUMPRODUCT(SUMIF(SecShift[Security],'Nov 4-Dec 1'!J10:P10,SecShift[Hours]))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33"/>
      <c r="F11" s="33"/>
      <c r="G11" s="33"/>
      <c r="H11" s="33"/>
      <c r="I11" s="20">
        <f>SUMPRODUCT(SUMIF(SecShift[Security],'Nov 4-Dec 1'!B11:H11,SecShift[Hours]))</f>
        <v>0</v>
      </c>
      <c r="J11" s="74"/>
      <c r="K11" s="38"/>
      <c r="L11" s="38"/>
      <c r="M11" s="38"/>
      <c r="N11" s="38"/>
      <c r="O11" s="38"/>
      <c r="P11" s="38"/>
      <c r="Q11" s="20">
        <f>SUMPRODUCT(SUMIF(SecShift[Security],'Nov 4-Dec 1'!J11:P11,SecShift[Hours]))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34"/>
      <c r="G12" s="34"/>
      <c r="H12" s="34"/>
      <c r="I12" s="20">
        <f>SUMPRODUCT(SUMIF(SecShift[Security],'Nov 4-Dec 1'!B12:H12,SecShift[Hours]))</f>
        <v>0</v>
      </c>
      <c r="J12" s="74"/>
      <c r="K12" s="38"/>
      <c r="L12" s="38"/>
      <c r="M12" s="38"/>
      <c r="N12" s="38"/>
      <c r="O12" s="38"/>
      <c r="P12" s="38"/>
      <c r="Q12" s="20">
        <f>SUMPRODUCT(SUMIF(SecShift[Security],'Nov 4-Dec 1'!J12:P12,SecShift[Hours]))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76" t="s">
        <v>57</v>
      </c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36"/>
      <c r="F14" s="36"/>
      <c r="G14" s="36"/>
      <c r="H14" s="36"/>
      <c r="I14" s="20">
        <f>SUMPRODUCT(SUMIF(Gateshift[Gatehouse],'Nov 4-Dec 1'!B14:H14,Gateshift[Hours]))</f>
        <v>0</v>
      </c>
      <c r="J14" s="74"/>
      <c r="K14" s="38"/>
      <c r="L14" s="38"/>
      <c r="M14" s="38"/>
      <c r="N14" s="38"/>
      <c r="O14" s="38"/>
      <c r="P14" s="38"/>
      <c r="Q14" s="20">
        <f>SUMPRODUCT(SUMIF(Gateshift[Gatehouse],'Nov 4-Dec 1'!J14:P14,Gateshift[Hours]))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36"/>
      <c r="F15" s="36"/>
      <c r="G15" s="36"/>
      <c r="H15" s="36"/>
      <c r="I15" s="20">
        <f>SUMPRODUCT(SUMIF(Gateshift[Gatehouse],'Nov 4-Dec 1'!B15:H15,Gateshift[Hours]))</f>
        <v>0</v>
      </c>
      <c r="J15" s="74"/>
      <c r="K15" s="38"/>
      <c r="L15" s="38"/>
      <c r="M15" s="38"/>
      <c r="N15" s="38"/>
      <c r="O15" s="38"/>
      <c r="P15" s="38"/>
      <c r="Q15" s="20">
        <f>SUMPRODUCT(SUMIF(Gateshift[Gatehouse],'Nov 4-Dec 1'!J15:P15,Gateshift[Hours]))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36"/>
      <c r="F16" s="36"/>
      <c r="G16" s="36"/>
      <c r="H16" s="36"/>
      <c r="I16" s="20">
        <f>SUMPRODUCT(SUMIF(Gateshift[Gatehouse],'Nov 4-Dec 1'!B16:H16,Gateshift[Hours]))</f>
        <v>0</v>
      </c>
      <c r="J16" s="74"/>
      <c r="K16" s="38"/>
      <c r="L16" s="38"/>
      <c r="M16" s="38"/>
      <c r="N16" s="38"/>
      <c r="O16" s="38"/>
      <c r="P16" s="38"/>
      <c r="Q16" s="20">
        <f>SUMPRODUCT(SUMIF(Gateshift[Gatehouse],'Nov 4-Dec 1'!J16:P16,Gateshift[Hours]))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37"/>
      <c r="G17" s="37"/>
      <c r="H17" s="37"/>
      <c r="I17" s="20">
        <f>SUMPRODUCT(SUMIF(Gateshift[Gatehouse],'Nov 4-Dec 1'!B17:H17,Gateshift[Hours]))</f>
        <v>0</v>
      </c>
      <c r="J17" s="74"/>
      <c r="K17" s="38"/>
      <c r="L17" s="38"/>
      <c r="M17" s="38"/>
      <c r="N17" s="38"/>
      <c r="O17" s="38"/>
      <c r="P17" s="38"/>
      <c r="Q17" s="20">
        <f>SUMPRODUCT(SUMIF(Gateshift[Gatehouse],'Nov 4-Dec 1'!J17:P17,Gateshift[Hours]))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36"/>
      <c r="G18" s="36"/>
      <c r="H18" s="36"/>
      <c r="I18" s="20">
        <f>SUMPRODUCT(SUMIF(Gateshift[Gatehouse],'Nov 4-Dec 1'!B18:H18,Gateshift[Hours]))</f>
        <v>0</v>
      </c>
      <c r="J18" s="74"/>
      <c r="K18" s="38"/>
      <c r="L18" s="38"/>
      <c r="M18" s="38"/>
      <c r="N18" s="38"/>
      <c r="O18" s="38"/>
      <c r="P18" s="38"/>
      <c r="Q18" s="20">
        <f>SUMPRODUCT(SUMIF(Gateshift[Gatehouse],'Nov 4-Dec 1'!J18:P18,Gateshift[Hours]))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66" t="s">
        <v>41</v>
      </c>
      <c r="D19" s="35"/>
      <c r="E19" s="35"/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38"/>
      <c r="G20" s="38"/>
      <c r="H20" s="38"/>
      <c r="I20" s="20">
        <f>SUMPRODUCT(SUMIF(MaintShift[Maintenance],'Nov 4-Dec 1'!B20:H20,MaintShift[Hours]))</f>
        <v>0</v>
      </c>
      <c r="J20" s="74"/>
      <c r="K20" s="38"/>
      <c r="L20" s="38"/>
      <c r="M20" s="38"/>
      <c r="N20" s="38"/>
      <c r="O20" s="38"/>
      <c r="P20" s="38"/>
      <c r="Q20" s="20">
        <f>SUMPRODUCT(SUMIF(MaintShift[Maintenance],'Nov 4-Dec 1'!J20:P20,MaintShift[Hours]))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38"/>
      <c r="G21" s="38"/>
      <c r="H21" s="38"/>
      <c r="I21" s="20">
        <f>SUMPRODUCT(SUMIF(MaintShift[Maintenance],'Nov 4-Dec 1'!B21:H21,MaintShift[Hours]))</f>
        <v>0</v>
      </c>
      <c r="J21" s="74"/>
      <c r="K21" s="38"/>
      <c r="L21" s="38"/>
      <c r="M21" s="38"/>
      <c r="N21" s="38"/>
      <c r="O21" s="38"/>
      <c r="P21" s="38"/>
      <c r="Q21" s="20">
        <f>SUMPRODUCT(SUMIF(MaintShift[Maintenance],'Nov 4-Dec 1'!J21:P21,MaintShift[Hours]))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38"/>
      <c r="G22" s="38"/>
      <c r="H22" s="38"/>
      <c r="I22" s="20">
        <f>SUMPRODUCT(SUMIF(MaintShift[Maintenance],'Nov 4-Dec 1'!B22:H22,MaintShift[Hours]))</f>
        <v>0</v>
      </c>
      <c r="J22" s="74"/>
      <c r="K22" s="38"/>
      <c r="L22" s="38"/>
      <c r="M22" s="38"/>
      <c r="N22" s="38"/>
      <c r="O22" s="38"/>
      <c r="P22" s="38"/>
      <c r="Q22" s="20">
        <f>SUMPRODUCT(SUMIF(MaintShift[Maintenance],'Nov 4-Dec 1'!J22:P22,MaintShift[Hours]))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38"/>
      <c r="G23" s="38"/>
      <c r="H23" s="38"/>
      <c r="I23" s="20">
        <f>SUMPRODUCT(SUMIF(MaintShift[Maintenance],'Nov 4-Dec 1'!B23:H23,MaintShift[Hours]))</f>
        <v>0</v>
      </c>
      <c r="J23" s="74"/>
      <c r="K23" s="38"/>
      <c r="L23" s="38"/>
      <c r="M23" s="38"/>
      <c r="N23" s="38"/>
      <c r="O23" s="38"/>
      <c r="P23" s="38"/>
      <c r="Q23" s="20">
        <f>SUMPRODUCT(SUMIF(MaintShift[Maintenance],'Nov 4-Dec 1'!J23:P23,MaintShift[Hours]))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38"/>
      <c r="G24" s="38"/>
      <c r="H24" s="38"/>
      <c r="I24" s="20">
        <f>SUMPRODUCT(SUMIF(MaintShift[Maintenance],'Nov 4-Dec 1'!B24:H24,MaintShift[Hours]))</f>
        <v>0</v>
      </c>
      <c r="J24" s="74"/>
      <c r="K24" s="38"/>
      <c r="L24" s="38"/>
      <c r="M24" s="38"/>
      <c r="N24" s="38"/>
      <c r="O24" s="38"/>
      <c r="P24" s="38"/>
      <c r="Q24" s="20">
        <f>SUMPRODUCT(SUMIF(MaintShift[Maintenance],'Nov 4-Dec 1'!J24:P24,MaintShift[Hours]))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38"/>
      <c r="G25" s="38"/>
      <c r="H25" s="38"/>
      <c r="I25" s="20">
        <f>SUMPRODUCT(SUMIF(MaintShift[Maintenance],'Nov 4-Dec 1'!B25:H25,MaintShift[Hours]))</f>
        <v>0</v>
      </c>
      <c r="J25" s="74"/>
      <c r="K25" s="38"/>
      <c r="L25" s="38"/>
      <c r="M25" s="38"/>
      <c r="N25" s="38"/>
      <c r="O25" s="38"/>
      <c r="P25" s="38"/>
      <c r="Q25" s="20">
        <f>SUMPRODUCT(SUMIF(MaintShift[Maintenance],'Nov 4-Dec 1'!J25:P25,MaintShift[Hours]))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39"/>
      <c r="G27" s="39"/>
      <c r="H27" s="39"/>
      <c r="I27" s="20">
        <f>SUMPRODUCT(SUMIF(Con[Concession],'Nov 4-Dec 1'!B27:H27,Con[Hours]))</f>
        <v>0</v>
      </c>
      <c r="J27" s="75"/>
      <c r="K27" s="39"/>
      <c r="L27" s="39"/>
      <c r="M27" s="39"/>
      <c r="N27" s="39"/>
      <c r="O27" s="39"/>
      <c r="P27" s="39"/>
      <c r="Q27" s="20">
        <f>SUMPRODUCT(SUMIF(Con[Concession],'Nov 4-Dec 1'!J27:P27,Con[Hours]))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39"/>
      <c r="G28" s="39"/>
      <c r="H28" s="39"/>
      <c r="I28" s="20">
        <f>SUMPRODUCT(SUMIF(Con[Concession],'Nov 4-Dec 1'!B28:H28,Con[Hours]))</f>
        <v>0</v>
      </c>
      <c r="J28" s="75"/>
      <c r="K28" s="39"/>
      <c r="L28" s="39"/>
      <c r="M28" s="39"/>
      <c r="N28" s="39"/>
      <c r="O28" s="39"/>
      <c r="P28" s="39"/>
      <c r="Q28" s="20">
        <f>SUMPRODUCT(SUMIF(Con[Concession],'Nov 4-Dec 1'!J28:P28,Con[Hours]))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39"/>
      <c r="F30" s="39"/>
      <c r="G30" s="39"/>
      <c r="H30" s="39"/>
      <c r="I30" s="28">
        <f>SUMPRODUCT(SUMIF(Vis[Visitor Services],'Nov 4-Dec 1'!B30:H30,Vis[Hours]))</f>
        <v>0</v>
      </c>
      <c r="J30" s="75"/>
      <c r="K30" s="39"/>
      <c r="L30" s="39"/>
      <c r="M30" s="39"/>
      <c r="N30" s="39"/>
      <c r="O30" s="39"/>
      <c r="P30" s="39"/>
      <c r="Q30" s="28">
        <f>SUMPRODUCT(SUMIF(Vis[Visitor Services],'Nov 4-Dec 1'!J30:P30,Vis[Hours]))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60">
        <f>G2+1</f>
        <v>44518</v>
      </c>
      <c r="F32" s="61" t="s">
        <v>6</v>
      </c>
      <c r="G32" s="62">
        <f>E32+13</f>
        <v>44531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44518</v>
      </c>
      <c r="C34" s="40">
        <f>B34+$A$3</f>
        <v>44519</v>
      </c>
      <c r="D34" s="40">
        <f>C34+A33</f>
        <v>44520</v>
      </c>
      <c r="E34" s="40">
        <f>D34+A33</f>
        <v>44521</v>
      </c>
      <c r="F34" s="40">
        <f>E34+A33</f>
        <v>44522</v>
      </c>
      <c r="G34" s="40">
        <f>F34+A33</f>
        <v>44523</v>
      </c>
      <c r="H34" s="40">
        <f>G34+A33</f>
        <v>44524</v>
      </c>
      <c r="I34" s="7" t="s">
        <v>31</v>
      </c>
      <c r="J34" s="40">
        <f>H34+A33</f>
        <v>44525</v>
      </c>
      <c r="K34" s="40">
        <f>J34+A33</f>
        <v>44526</v>
      </c>
      <c r="L34" s="40">
        <f>K34+A33</f>
        <v>44527</v>
      </c>
      <c r="M34" s="40">
        <f>L34+A33</f>
        <v>44528</v>
      </c>
      <c r="N34" s="40">
        <f>M34+A33</f>
        <v>44529</v>
      </c>
      <c r="O34" s="40">
        <f>N34+A33</f>
        <v>44530</v>
      </c>
      <c r="P34" s="40">
        <f>O34+A33</f>
        <v>44531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31"/>
      <c r="G35" s="31"/>
      <c r="H35" s="31"/>
      <c r="I35" s="20">
        <f>SUMPRODUCT(SUMIF(Senior[Senior Staff],'Nov 4-Dec 1'!B35:H35,Senior[Hours]))</f>
        <v>0</v>
      </c>
      <c r="J35" s="31"/>
      <c r="K35" s="31"/>
      <c r="L35" s="31"/>
      <c r="M35" s="31"/>
      <c r="N35" s="31"/>
      <c r="O35" s="31"/>
      <c r="P35" s="31"/>
      <c r="Q35" s="16">
        <f>SUMPRODUCT(SUMIF(Senior[Senior Staff],'Nov 4-Dec 1'!J35:P35,Senior[Hours]))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31"/>
      <c r="G36" s="31"/>
      <c r="H36" s="31"/>
      <c r="I36" s="20">
        <f>SUMPRODUCT(SUMIF(Senior[Senior Staff],'Nov 4-Dec 1'!B36:H36,Senior[Hours]))</f>
        <v>0</v>
      </c>
      <c r="J36" s="31"/>
      <c r="K36" s="31"/>
      <c r="L36" s="31"/>
      <c r="M36" s="31"/>
      <c r="N36" s="31"/>
      <c r="O36" s="31"/>
      <c r="P36" s="31"/>
      <c r="Q36" s="16">
        <f>SUMPRODUCT(SUMIF(Senior[Senior Staff],'Nov 4-Dec 1'!J36:P36,Senior[Hours]))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31"/>
      <c r="G37" s="31"/>
      <c r="H37" s="31"/>
      <c r="I37" s="20">
        <f>SUMPRODUCT(SUMIF(Senior[Senior Staff],'Nov 4-Dec 1'!B37:H37,Senior[Hours]))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Staff],'Nov 4-Dec 1'!J37:P37,Senior[Hours]))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33"/>
      <c r="G39" s="33"/>
      <c r="H39" s="33"/>
      <c r="I39" s="20">
        <f>SUMPRODUCT(SUMIF(SecShift[Security],'Nov 4-Dec 1'!B39:H39,SecShift[Hours]))</f>
        <v>0</v>
      </c>
      <c r="J39" s="38"/>
      <c r="K39" s="38"/>
      <c r="L39" s="38"/>
      <c r="M39" s="38"/>
      <c r="N39" s="38"/>
      <c r="O39" s="38"/>
      <c r="P39" s="38"/>
      <c r="Q39" s="20">
        <f>SUMPRODUCT(SUMIF(SecShift[Security],'Nov 4-Dec 1'!J39:P39,SecShift[Hours]))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33"/>
      <c r="G40" s="33"/>
      <c r="H40" s="33"/>
      <c r="I40" s="20">
        <f>SUMPRODUCT(SUMIF(SecShift[Security],'Nov 4-Dec 1'!B40:H40,SecShift[Hours]))</f>
        <v>0</v>
      </c>
      <c r="J40" s="38"/>
      <c r="K40" s="38"/>
      <c r="L40" s="38"/>
      <c r="M40" s="38"/>
      <c r="N40" s="38"/>
      <c r="O40" s="38"/>
      <c r="P40" s="38"/>
      <c r="Q40" s="20">
        <f>SUMPRODUCT(SUMIF(SecShift[Security],'Nov 4-Dec 1'!J40:P40,SecShift[Hours]))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33"/>
      <c r="G41" s="33"/>
      <c r="H41" s="33"/>
      <c r="I41" s="20">
        <f>SUMPRODUCT(SUMIF(SecShift[Security],'Nov 4-Dec 1'!B41:H41,SecShift[Hours]))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SUMPRODUCT(SUMIF(SecShift[Security],'Nov 4-Dec 1'!J41:P41,SecShift[Hours]))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34"/>
      <c r="G42" s="34"/>
      <c r="H42" s="34"/>
      <c r="I42" s="20">
        <f>SUMPRODUCT(SUMIF(SecShift[Security],'Nov 4-Dec 1'!B42:H42,SecShift[Hours]))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SUMPRODUCT(SUMIF(SecShift[Security],'Nov 4-Dec 1'!J42:P42,SecShift[Hours]))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35"/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36"/>
      <c r="G44" s="36"/>
      <c r="H44" s="36"/>
      <c r="I44" s="20">
        <f>SUMPRODUCT(SUMIF(Gateshift[Gatehouse],'Nov 4-Dec 1'!B44:H44,Gateshift[Hours]))</f>
        <v>0</v>
      </c>
      <c r="J44" s="38"/>
      <c r="K44" s="38"/>
      <c r="L44" s="38"/>
      <c r="M44" s="38"/>
      <c r="N44" s="38"/>
      <c r="O44" s="38"/>
      <c r="P44" s="38"/>
      <c r="Q44" s="20">
        <f>SUMPRODUCT(SUMIF(Gateshift[Gatehouse],'Nov 4-Dec 1'!J44:P44,Gateshift[Hours]))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36"/>
      <c r="G45" s="36"/>
      <c r="H45" s="36"/>
      <c r="I45" s="20">
        <f>SUMPRODUCT(SUMIF(Gateshift[Gatehouse],'Nov 4-Dec 1'!B45:H45,Gateshift[Hours]))</f>
        <v>0</v>
      </c>
      <c r="J45" s="38"/>
      <c r="K45" s="38"/>
      <c r="L45" s="38"/>
      <c r="M45" s="38"/>
      <c r="N45" s="38"/>
      <c r="O45" s="38"/>
      <c r="P45" s="38"/>
      <c r="Q45" s="20">
        <f>SUMPRODUCT(SUMIF(Gateshift[Gatehouse],'Nov 4-Dec 1'!J45:P45,Gateshift[Hours]))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36"/>
      <c r="G46" s="36"/>
      <c r="H46" s="36"/>
      <c r="I46" s="20">
        <f>SUMPRODUCT(SUMIF(Gateshift[Gatehouse],'Nov 4-Dec 1'!B46:H46,Gateshift[Hours]))</f>
        <v>0</v>
      </c>
      <c r="J46" s="38"/>
      <c r="K46" s="38"/>
      <c r="L46" s="38"/>
      <c r="M46" s="38"/>
      <c r="N46" s="38"/>
      <c r="O46" s="38"/>
      <c r="P46" s="38"/>
      <c r="Q46" s="20">
        <f>SUMPRODUCT(SUMIF(Gateshift[Gatehouse],'Nov 4-Dec 1'!J46:P46,Gateshift[Hours]))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37"/>
      <c r="G47" s="37"/>
      <c r="H47" s="37"/>
      <c r="I47" s="20">
        <f>SUMPRODUCT(SUMIF(Gateshift[Gatehouse],'Nov 4-Dec 1'!B47:H47,Gateshift[Hours]))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SUMPRODUCT(SUMIF(Gateshift[Gatehouse],'Nov 4-Dec 1'!J47:P47,Gateshift[Hours]))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36"/>
      <c r="G48" s="36"/>
      <c r="H48" s="36"/>
      <c r="I48" s="20">
        <f>SUMPRODUCT(SUMIF(Gateshift[Gatehouse],'Nov 4-Dec 1'!B48:H48,Gateshift[Hours]))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SUMPRODUCT(SUMIF(Gateshift[Gatehouse],'Nov 4-Dec 1'!J48:P48,Gateshift[Hours]))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35"/>
      <c r="G49" s="35"/>
      <c r="H49" s="35"/>
      <c r="I49" s="43"/>
      <c r="J49" s="35"/>
      <c r="K49" s="35"/>
      <c r="L49" s="35"/>
      <c r="M49" s="35"/>
      <c r="N49" s="35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38"/>
      <c r="G50" s="38"/>
      <c r="H50" s="38"/>
      <c r="I50" s="20">
        <f>SUMPRODUCT(SUMIF(MaintShift[Maintenance],'Nov 4-Dec 1'!B50:H50,MaintShift[Hours]))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SUMPRODUCT(SUMIF(MaintShift[Maintenance],'Nov 4-Dec 1'!J50:P50,MaintShift[Hours]))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38"/>
      <c r="G51" s="38"/>
      <c r="H51" s="38"/>
      <c r="I51" s="20">
        <f>SUMPRODUCT(SUMIF(MaintShift[Maintenance],'Nov 4-Dec 1'!B51:H51,MaintShift[Hours]))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SUMPRODUCT(SUMIF(MaintShift[Maintenance],'Nov 4-Dec 1'!J51:P51,MaintShift[Hours]))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38"/>
      <c r="G52" s="38"/>
      <c r="H52" s="38"/>
      <c r="I52" s="20">
        <f>SUMPRODUCT(SUMIF(MaintShift[Maintenance],'Nov 4-Dec 1'!B52:H52,MaintShift[Hours]))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SUMPRODUCT(SUMIF(MaintShift[Maintenance],'Nov 4-Dec 1'!J52:P52,MaintShift[Hours]))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38"/>
      <c r="G53" s="38"/>
      <c r="H53" s="38"/>
      <c r="I53" s="20">
        <f>SUMPRODUCT(SUMIF(MaintShift[Maintenance],'Nov 4-Dec 1'!B53:H53,MaintShift[Hours]))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SUMPRODUCT(SUMIF(MaintShift[Maintenance],'Nov 4-Dec 1'!J53:P53,MaintShift[Hours]))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38"/>
      <c r="G54" s="38"/>
      <c r="H54" s="38"/>
      <c r="I54" s="20">
        <f>SUMPRODUCT(SUMIF(MaintShift[Maintenance],'Nov 4-Dec 1'!B54:H54,MaintShift[Hours]))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SUMPRODUCT(SUMIF(MaintShift[Maintenance],'Nov 4-Dec 1'!J54:P54,MaintShift[Hours]))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38"/>
      <c r="G55" s="38"/>
      <c r="H55" s="38"/>
      <c r="I55" s="20">
        <f>SUMPRODUCT(SUMIF(MaintShift[Maintenance],'Nov 4-Dec 1'!B55:H55,MaintShift[Hours]))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SUMPRODUCT(SUMIF(MaintShift[Maintenance],'Nov 4-Dec 1'!J55:P55,MaintShift[Hours]))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39"/>
      <c r="G57" s="39"/>
      <c r="H57" s="39"/>
      <c r="I57" s="20">
        <f>SUMPRODUCT(SUMIF(Con[Concession],'Nov 4-Dec 1'!B57:H57,Con[Hours]))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SUMPRODUCT(SUMIF(Con[Concession],'Nov 4-Dec 1'!J57:P57,Con[Hours]))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39"/>
      <c r="G58" s="39"/>
      <c r="H58" s="39"/>
      <c r="I58" s="20">
        <f>SUMPRODUCT(SUMIF(Con[Concession],'Nov 4-Dec 1'!B58:H58,Con[Hours]))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SUMPRODUCT(SUMIF(Con[Concession],'Nov 4-Dec 1'!J58:P58,Con[Hours]))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39"/>
      <c r="G60" s="39"/>
      <c r="H60" s="39"/>
      <c r="I60" s="28">
        <f>SUMPRODUCT(SUMIF(Vis[Visitor Services],'Nov 4-Dec 1'!B60:H60,Vis[Hours]))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Services],'Nov 4-Dec 1'!J60:P60,Vis[Hours]))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ErrorMessage="1" error="Must pick a predetermined shift from the drop down list." sqref="J9:P12 J39:P42">
      <formula1>INDIRECT("SecShift[Security]")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5:P7 J35:P37 B5:H7 B35:H37">
      <formula1>INDIRECT("Senior[Senior Staff]")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3313" r:id="rId4" name="CommandButton16">
          <controlPr defaultSize="0" autoLine="0" r:id="rId5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13313" r:id="rId4" name="CommandButton16"/>
      </mc:Fallback>
    </mc:AlternateContent>
    <mc:AlternateContent xmlns:mc="http://schemas.openxmlformats.org/markup-compatibility/2006">
      <mc:Choice Requires="x14">
        <control shapeId="13314" r:id="rId6" name="CommandButton17">
          <controlPr defaultSize="0" autoLine="0" r:id="rId7">
            <anchor moveWithCells="1">
              <from>
                <xdr:col>7</xdr:col>
                <xdr:colOff>104775</xdr:colOff>
                <xdr:row>31</xdr:row>
                <xdr:rowOff>19050</xdr:rowOff>
              </from>
              <to>
                <xdr:col>8</xdr:col>
                <xdr:colOff>257175</xdr:colOff>
                <xdr:row>32</xdr:row>
                <xdr:rowOff>133350</xdr:rowOff>
              </to>
            </anchor>
          </controlPr>
        </control>
      </mc:Choice>
      <mc:Fallback>
        <control shapeId="13314" r:id="rId6" name="CommandButton17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outlinePr summaryBelow="0" summaryRight="0"/>
    <pageSetUpPr fitToPage="1"/>
  </sheetPr>
  <dimension ref="A1:R62"/>
  <sheetViews>
    <sheetView zoomScale="85" zoomScaleNormal="85" workbookViewId="0">
      <pane xSplit="1" topLeftCell="E1" activePane="topRight" state="frozen"/>
      <selection pane="topRight" activeCell="M45" sqref="M45"/>
    </sheetView>
  </sheetViews>
  <sheetFormatPr defaultColWidth="14.42578125" defaultRowHeight="15.75" customHeight="1" x14ac:dyDescent="0.2"/>
  <cols>
    <col min="1" max="1" width="18.28515625" style="44" customWidth="1"/>
    <col min="2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63">
        <v>44532</v>
      </c>
      <c r="F2" s="64" t="s">
        <v>6</v>
      </c>
      <c r="G2" s="65">
        <f>E2+13</f>
        <v>44545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44532</v>
      </c>
      <c r="C4" s="40">
        <f>B4+$A$3</f>
        <v>44533</v>
      </c>
      <c r="D4" s="40">
        <f>C4+A3</f>
        <v>44534</v>
      </c>
      <c r="E4" s="40">
        <f>D4+A3</f>
        <v>44535</v>
      </c>
      <c r="F4" s="40">
        <f>E4+A3</f>
        <v>44536</v>
      </c>
      <c r="G4" s="40">
        <f>F4+A3</f>
        <v>44537</v>
      </c>
      <c r="H4" s="40">
        <f>G4+A3</f>
        <v>44538</v>
      </c>
      <c r="I4" s="7" t="s">
        <v>31</v>
      </c>
      <c r="J4" s="40">
        <f>H4+A3</f>
        <v>44539</v>
      </c>
      <c r="K4" s="40">
        <f>J4+A3</f>
        <v>44540</v>
      </c>
      <c r="L4" s="40">
        <f>K4+A3</f>
        <v>44541</v>
      </c>
      <c r="M4" s="40">
        <f>L4+A3</f>
        <v>44542</v>
      </c>
      <c r="N4" s="40">
        <f>M4+A3</f>
        <v>44543</v>
      </c>
      <c r="O4" s="40">
        <f>N4+A3</f>
        <v>44544</v>
      </c>
      <c r="P4" s="40">
        <f>O4+A3</f>
        <v>44545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31"/>
      <c r="F5" s="31"/>
      <c r="G5" s="31"/>
      <c r="H5" s="31"/>
      <c r="I5" s="20">
        <f>SUMPRODUCT(SUMIF(Senior[Senior Staff],'Dec 2-Dec 29'!B5:H5,Senior[Hours]))</f>
        <v>0</v>
      </c>
      <c r="J5" s="31"/>
      <c r="K5" s="31"/>
      <c r="L5" s="31"/>
      <c r="M5" s="31"/>
      <c r="N5" s="31"/>
      <c r="O5" s="31"/>
      <c r="P5" s="31"/>
      <c r="Q5" s="16">
        <f>SUMPRODUCT(SUMIF(Senior[Senior Staff],'Dec 2-Dec 29'!J5:P5,Senior[Hours]))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31"/>
      <c r="F6" s="31"/>
      <c r="G6" s="31"/>
      <c r="H6" s="31"/>
      <c r="I6" s="20">
        <f>SUMPRODUCT(SUMIF(Senior[Senior Staff],'Dec 2-Dec 29'!B6:H6,Senior[Hours]))</f>
        <v>0</v>
      </c>
      <c r="J6" s="31"/>
      <c r="K6" s="31"/>
      <c r="L6" s="31"/>
      <c r="M6" s="31"/>
      <c r="N6" s="31"/>
      <c r="O6" s="31"/>
      <c r="P6" s="31"/>
      <c r="Q6" s="16">
        <f>SUMPRODUCT(SUMIF(Senior[Senior Staff],'Dec 2-Dec 29'!J6:P6,Senior[Hours]))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31"/>
      <c r="F7" s="31"/>
      <c r="G7" s="31"/>
      <c r="H7" s="31"/>
      <c r="I7" s="20">
        <f>SUMPRODUCT(SUMIF(Senior[Senior Staff],'Dec 2-Dec 29'!B7:H7,Senior[Hours]))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Staff],'Dec 2-Dec 29'!J7:P7,Senior[Hours]))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33"/>
      <c r="F9" s="33"/>
      <c r="G9" s="33"/>
      <c r="H9" s="33"/>
      <c r="I9" s="20">
        <f>SUMPRODUCT(SUMIF(SecShift[Security],'Dec 2-Dec 29'!B9:H9,SecShift[Hours]))</f>
        <v>0</v>
      </c>
      <c r="J9" s="38"/>
      <c r="K9" s="38"/>
      <c r="L9" s="38"/>
      <c r="M9" s="38"/>
      <c r="N9" s="38"/>
      <c r="O9" s="38"/>
      <c r="P9" s="38"/>
      <c r="Q9" s="20">
        <f>SUMPRODUCT(SUMIF(SecShift[Security],'Dec 2-Dec 29'!J9:P9,SecShift[Hours]))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33"/>
      <c r="F10" s="33"/>
      <c r="G10" s="33"/>
      <c r="H10" s="33"/>
      <c r="I10" s="20">
        <f>SUMPRODUCT(SUMIF(SecShift[Security],'Dec 2-Dec 29'!B10:H10,SecShift[Hours]))</f>
        <v>0</v>
      </c>
      <c r="J10" s="38"/>
      <c r="K10" s="38"/>
      <c r="L10" s="38"/>
      <c r="M10" s="38"/>
      <c r="N10" s="38"/>
      <c r="O10" s="38"/>
      <c r="P10" s="38"/>
      <c r="Q10" s="20">
        <f>SUMPRODUCT(SUMIF(SecShift[Security],'Dec 2-Dec 29'!J10:P10,SecShift[Hours]))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33"/>
      <c r="F11" s="33"/>
      <c r="G11" s="33"/>
      <c r="H11" s="33"/>
      <c r="I11" s="20">
        <f>SUMPRODUCT(SUMIF(SecShift[Security],'Dec 2-Dec 29'!B11:H11,SecShift[Hours]))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SUMPRODUCT(SUMIF(SecShift[Security],'Dec 2-Dec 29'!J11:P11,SecShift[Hours]))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34"/>
      <c r="G12" s="34"/>
      <c r="H12" s="34"/>
      <c r="I12" s="20">
        <f>SUMPRODUCT(SUMIF(SecShift[Security],'Dec 2-Dec 29'!B12:H12,SecShift[Hours]))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SUMPRODUCT(SUMIF(SecShift[Security],'Dec 2-Dec 29'!J12:P12,SecShift[Hours]))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36"/>
      <c r="F14" s="36"/>
      <c r="G14" s="36"/>
      <c r="H14" s="36"/>
      <c r="I14" s="20">
        <f>SUMPRODUCT(SUMIF(Gateshift[Gatehouse],'Dec 2-Dec 29'!B14:H14,Gateshift[Hours]))</f>
        <v>0</v>
      </c>
      <c r="J14" s="38"/>
      <c r="K14" s="38"/>
      <c r="L14" s="38"/>
      <c r="M14" s="38"/>
      <c r="N14" s="38"/>
      <c r="O14" s="38"/>
      <c r="P14" s="38"/>
      <c r="Q14" s="20">
        <f>SUMPRODUCT(SUMIF(Gateshift[Gatehouse],'Dec 2-Dec 29'!J14:P14,Gateshift[Hours]))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36"/>
      <c r="F15" s="36"/>
      <c r="G15" s="36"/>
      <c r="H15" s="36"/>
      <c r="I15" s="20">
        <f>SUMPRODUCT(SUMIF(Gateshift[Gatehouse],'Dec 2-Dec 29'!B15:H15,Gateshift[Hours]))</f>
        <v>0</v>
      </c>
      <c r="J15" s="38"/>
      <c r="K15" s="38"/>
      <c r="L15" s="38"/>
      <c r="M15" s="38"/>
      <c r="N15" s="38"/>
      <c r="O15" s="38"/>
      <c r="P15" s="38"/>
      <c r="Q15" s="20">
        <f>SUMPRODUCT(SUMIF(Gateshift[Gatehouse],'Dec 2-Dec 29'!J15:P15,Gateshift[Hours]))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36"/>
      <c r="F16" s="36"/>
      <c r="G16" s="36"/>
      <c r="H16" s="36"/>
      <c r="I16" s="20">
        <f>SUMPRODUCT(SUMIF(Gateshift[Gatehouse],'Dec 2-Dec 29'!B16:H16,Gateshift[Hours]))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SUMPRODUCT(SUMIF(Gateshift[Gatehouse],'Dec 2-Dec 29'!J16:P16,Gateshift[Hours]))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37"/>
      <c r="G17" s="37"/>
      <c r="H17" s="37"/>
      <c r="I17" s="20">
        <f>SUMPRODUCT(SUMIF(Gateshift[Gatehouse],'Dec 2-Dec 29'!B17:H17,Gateshift[Hours]))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SUMPRODUCT(SUMIF(Gateshift[Gatehouse],'Dec 2-Dec 29'!J17:P17,Gateshift[Hours]))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36"/>
      <c r="G18" s="36"/>
      <c r="H18" s="36"/>
      <c r="I18" s="20">
        <f>SUMPRODUCT(SUMIF(Gateshift[Gatehouse],'Dec 2-Dec 29'!B18:H18,Gateshift[Hours]))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SUMPRODUCT(SUMIF(Gateshift[Gatehouse],'Dec 2-Dec 29'!J18:P18,Gateshift[Hours]))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66" t="s">
        <v>41</v>
      </c>
      <c r="D19" s="35"/>
      <c r="E19" s="35"/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38"/>
      <c r="G20" s="38"/>
      <c r="H20" s="38"/>
      <c r="I20" s="20">
        <f>SUMPRODUCT(SUMIF(MaintShift[Maintenance],'Dec 2-Dec 29'!B20:H20,MaintShift[Hours]))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SUMPRODUCT(SUMIF(MaintShift[Maintenance],'Dec 2-Dec 29'!J20:P20,MaintShift[Hours]))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38"/>
      <c r="G21" s="38"/>
      <c r="H21" s="38"/>
      <c r="I21" s="20">
        <f>SUMPRODUCT(SUMIF(MaintShift[Maintenance],'Dec 2-Dec 29'!B21:H21,MaintShift[Hours]))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SUMPRODUCT(SUMIF(MaintShift[Maintenance],'Dec 2-Dec 29'!J21:P21,MaintShift[Hours]))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38"/>
      <c r="G22" s="38"/>
      <c r="H22" s="38"/>
      <c r="I22" s="20">
        <f>SUMPRODUCT(SUMIF(MaintShift[Maintenance],'Dec 2-Dec 29'!B22:H22,MaintShift[Hours]))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SUMPRODUCT(SUMIF(MaintShift[Maintenance],'Dec 2-Dec 29'!J22:P22,MaintShift[Hours]))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38"/>
      <c r="G23" s="38"/>
      <c r="H23" s="38"/>
      <c r="I23" s="20">
        <f>SUMPRODUCT(SUMIF(MaintShift[Maintenance],'Dec 2-Dec 29'!B23:H23,MaintShift[Hours]))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SUMPRODUCT(SUMIF(MaintShift[Maintenance],'Dec 2-Dec 29'!J23:P23,MaintShift[Hours]))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38"/>
      <c r="G24" s="38"/>
      <c r="H24" s="38"/>
      <c r="I24" s="20">
        <f>SUMPRODUCT(SUMIF(MaintShift[Maintenance],'Dec 2-Dec 29'!B24:H24,MaintShift[Hours]))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SUMPRODUCT(SUMIF(MaintShift[Maintenance],'Dec 2-Dec 29'!J24:P24,MaintShift[Hours]))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38"/>
      <c r="G25" s="38"/>
      <c r="H25" s="38"/>
      <c r="I25" s="20">
        <f>SUMPRODUCT(SUMIF(MaintShift[Maintenance],'Dec 2-Dec 29'!B25:H25,MaintShift[Hours]))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SUMPRODUCT(SUMIF(MaintShift[Maintenance],'Dec 2-Dec 29'!J25:P25,MaintShift[Hours]))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39"/>
      <c r="G27" s="39"/>
      <c r="H27" s="39"/>
      <c r="I27" s="20">
        <f>SUMPRODUCT(SUMIF(Con[Concession],'Dec 2-Dec 29'!B27:H27,Con[Hours]))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SUMPRODUCT(SUMIF(Con[Concession],'Dec 2-Dec 29'!J27:P27,Con[Hours]))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39"/>
      <c r="G28" s="39"/>
      <c r="H28" s="39"/>
      <c r="I28" s="20">
        <f>SUMPRODUCT(SUMIF(Con[Concession],'Dec 2-Dec 29'!B28:H28,Con[Hours]))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SUMPRODUCT(SUMIF(Con[Concession],'Dec 2-Dec 29'!J28:P28,Con[Hours]))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39"/>
      <c r="F30" s="39"/>
      <c r="G30" s="39"/>
      <c r="H30" s="39"/>
      <c r="I30" s="28">
        <f>SUMPRODUCT(SUMIF(Vis[Visitor Services],'Dec 2-Dec 29'!B30:H30,Vis[Hours]))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Services],'Dec 2-Dec 29'!J30:P30,Vis[Hours]))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60">
        <f>G2+1</f>
        <v>44546</v>
      </c>
      <c r="F32" s="61" t="s">
        <v>6</v>
      </c>
      <c r="G32" s="62">
        <f>E32+13</f>
        <v>44559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44546</v>
      </c>
      <c r="C34" s="40">
        <f>B34+$A$3</f>
        <v>44547</v>
      </c>
      <c r="D34" s="40">
        <f>C34+A33</f>
        <v>44548</v>
      </c>
      <c r="E34" s="40">
        <f>D34+A33</f>
        <v>44549</v>
      </c>
      <c r="F34" s="40">
        <f>E34+A33</f>
        <v>44550</v>
      </c>
      <c r="G34" s="40">
        <f>F34+A33</f>
        <v>44551</v>
      </c>
      <c r="H34" s="40">
        <f>G34+A33</f>
        <v>44552</v>
      </c>
      <c r="I34" s="7" t="s">
        <v>31</v>
      </c>
      <c r="J34" s="40">
        <f>H34+A33</f>
        <v>44553</v>
      </c>
      <c r="K34" s="40">
        <f>J34+A33</f>
        <v>44554</v>
      </c>
      <c r="L34" s="40">
        <f>K34+A33</f>
        <v>44555</v>
      </c>
      <c r="M34" s="40">
        <f>L34+A33</f>
        <v>44556</v>
      </c>
      <c r="N34" s="40">
        <f>M34+A33</f>
        <v>44557</v>
      </c>
      <c r="O34" s="40">
        <f>N34+A33</f>
        <v>44558</v>
      </c>
      <c r="P34" s="40">
        <f>O34+A33</f>
        <v>44559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31"/>
      <c r="G35" s="31"/>
      <c r="H35" s="31"/>
      <c r="I35" s="20">
        <f>SUMPRODUCT(SUMIF(Senior[Senior Staff],'Dec 2-Dec 29'!B35:H35,Senior[Hours]))</f>
        <v>0</v>
      </c>
      <c r="J35" s="31"/>
      <c r="K35" s="31"/>
      <c r="L35" s="69"/>
      <c r="M35" s="69"/>
      <c r="N35" s="31"/>
      <c r="O35" s="31"/>
      <c r="P35" s="31"/>
      <c r="Q35" s="16">
        <f>SUMPRODUCT(SUMIF(Senior[Senior Staff],'Dec 2-Dec 29'!J35:P35,Senior[Hours]))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31"/>
      <c r="G36" s="31"/>
      <c r="H36" s="31"/>
      <c r="I36" s="20">
        <f>SUMPRODUCT(SUMIF(Senior[Senior Staff],'Dec 2-Dec 29'!B36:H36,Senior[Hours]))</f>
        <v>0</v>
      </c>
      <c r="J36" s="31"/>
      <c r="K36" s="31"/>
      <c r="L36" s="69"/>
      <c r="M36" s="69"/>
      <c r="N36" s="31"/>
      <c r="O36" s="31"/>
      <c r="P36" s="31"/>
      <c r="Q36" s="16">
        <f>SUMPRODUCT(SUMIF(Senior[Senior Staff],'Dec 2-Dec 29'!J36:P36,Senior[Hours]))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31"/>
      <c r="G37" s="31"/>
      <c r="H37" s="31"/>
      <c r="I37" s="20">
        <f>SUMPRODUCT(SUMIF(Senior[Senior Staff],'Dec 2-Dec 29'!B37:H37,Senior[Hours]))</f>
        <v>0</v>
      </c>
      <c r="J37" s="31"/>
      <c r="K37" s="31"/>
      <c r="L37" s="69"/>
      <c r="M37" s="69"/>
      <c r="N37" s="31"/>
      <c r="O37" s="31"/>
      <c r="P37" s="31"/>
      <c r="Q37" s="16">
        <f>SUMPRODUCT(SUMIF(Senior[Senior Staff],'Dec 2-Dec 29'!J37:P37,Senior[Hours]))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33"/>
      <c r="G39" s="33"/>
      <c r="H39" s="33"/>
      <c r="I39" s="20">
        <f>SUMPRODUCT(SUMIF(SecShift[Security],'Dec 2-Dec 29'!B39:H39,SecShift[Hours]))</f>
        <v>0</v>
      </c>
      <c r="J39" s="38"/>
      <c r="K39" s="38"/>
      <c r="L39" s="74"/>
      <c r="M39" s="74"/>
      <c r="N39" s="38"/>
      <c r="O39" s="38"/>
      <c r="P39" s="38"/>
      <c r="Q39" s="20">
        <f>SUMPRODUCT(SUMIF(SecShift[Security],'Dec 2-Dec 29'!J39:P39,SecShift[Hours]))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33"/>
      <c r="G40" s="33"/>
      <c r="H40" s="33"/>
      <c r="I40" s="20">
        <f>SUMPRODUCT(SUMIF(SecShift[Security],'Dec 2-Dec 29'!B40:H40,SecShift[Hours]))</f>
        <v>0</v>
      </c>
      <c r="J40" s="38"/>
      <c r="K40" s="38"/>
      <c r="L40" s="74"/>
      <c r="M40" s="74"/>
      <c r="N40" s="38"/>
      <c r="O40" s="38"/>
      <c r="P40" s="38"/>
      <c r="Q40" s="20">
        <f>SUMPRODUCT(SUMIF(SecShift[Security],'Dec 2-Dec 29'!J40:P40,SecShift[Hours]))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33"/>
      <c r="G41" s="33"/>
      <c r="H41" s="33"/>
      <c r="I41" s="20">
        <f>SUMPRODUCT(SUMIF(SecShift[Security],'Dec 2-Dec 29'!B41:H41,SecShift[Hours]))</f>
        <v>0</v>
      </c>
      <c r="J41" s="38"/>
      <c r="K41" s="38"/>
      <c r="L41" s="74"/>
      <c r="M41" s="74"/>
      <c r="N41" s="38"/>
      <c r="O41" s="38"/>
      <c r="P41" s="38"/>
      <c r="Q41" s="20">
        <f>SUMPRODUCT(SUMIF(SecShift[Security],'Dec 2-Dec 29'!J41:P41,SecShift[Hours]))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34"/>
      <c r="G42" s="34"/>
      <c r="H42" s="34"/>
      <c r="I42" s="20">
        <f>SUMPRODUCT(SUMIF(SecShift[Security],'Dec 2-Dec 29'!B42:H42,SecShift[Hours]))</f>
        <v>0</v>
      </c>
      <c r="J42" s="38"/>
      <c r="K42" s="38"/>
      <c r="L42" s="74"/>
      <c r="M42" s="74"/>
      <c r="N42" s="38"/>
      <c r="O42" s="38"/>
      <c r="P42" s="38"/>
      <c r="Q42" s="20">
        <f>SUMPRODUCT(SUMIF(SecShift[Security],'Dec 2-Dec 29'!J42:P42,SecShift[Hours]))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35"/>
      <c r="G43" s="35"/>
      <c r="H43" s="35"/>
      <c r="I43" s="43"/>
      <c r="J43" s="35"/>
      <c r="K43" s="35"/>
      <c r="L43" s="77" t="s">
        <v>39</v>
      </c>
      <c r="M43" s="77" t="s">
        <v>40</v>
      </c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36"/>
      <c r="G44" s="36"/>
      <c r="H44" s="36"/>
      <c r="I44" s="20">
        <f>SUMPRODUCT(SUMIF(Gateshift[Gatehouse],'Dec 2-Dec 29'!B44:H44,Gateshift[Hours]))</f>
        <v>0</v>
      </c>
      <c r="J44" s="38"/>
      <c r="K44" s="38"/>
      <c r="L44" s="74"/>
      <c r="M44" s="74"/>
      <c r="N44" s="38"/>
      <c r="O44" s="38"/>
      <c r="P44" s="38"/>
      <c r="Q44" s="20">
        <f>SUMPRODUCT(SUMIF(Gateshift[Gatehouse],'Dec 2-Dec 29'!J44:P44,Gateshift[Hours]))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36"/>
      <c r="G45" s="36"/>
      <c r="H45" s="36"/>
      <c r="I45" s="20">
        <f>SUMPRODUCT(SUMIF(Gateshift[Gatehouse],'Dec 2-Dec 29'!B45:H45,Gateshift[Hours]))</f>
        <v>0</v>
      </c>
      <c r="J45" s="38"/>
      <c r="K45" s="38"/>
      <c r="L45" s="74"/>
      <c r="M45" s="74"/>
      <c r="N45" s="38"/>
      <c r="O45" s="38"/>
      <c r="P45" s="38"/>
      <c r="Q45" s="20">
        <f>SUMPRODUCT(SUMIF(Gateshift[Gatehouse],'Dec 2-Dec 29'!J45:P45,Gateshift[Hours]))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36"/>
      <c r="G46" s="36"/>
      <c r="H46" s="36"/>
      <c r="I46" s="20">
        <f>SUMPRODUCT(SUMIF(Gateshift[Gatehouse],'Dec 2-Dec 29'!B46:H46,Gateshift[Hours]))</f>
        <v>0</v>
      </c>
      <c r="J46" s="38"/>
      <c r="K46" s="38"/>
      <c r="L46" s="74"/>
      <c r="M46" s="74"/>
      <c r="N46" s="38"/>
      <c r="O46" s="38"/>
      <c r="P46" s="38"/>
      <c r="Q46" s="20">
        <f>SUMPRODUCT(SUMIF(Gateshift[Gatehouse],'Dec 2-Dec 29'!J46:P46,Gateshift[Hours]))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37"/>
      <c r="G47" s="37"/>
      <c r="H47" s="37"/>
      <c r="I47" s="20">
        <f>SUMPRODUCT(SUMIF(Gateshift[Gatehouse],'Dec 2-Dec 29'!B47:H47,Gateshift[Hours]))</f>
        <v>0</v>
      </c>
      <c r="J47" s="38"/>
      <c r="K47" s="38"/>
      <c r="L47" s="74"/>
      <c r="M47" s="74"/>
      <c r="N47" s="38"/>
      <c r="O47" s="38"/>
      <c r="P47" s="38"/>
      <c r="Q47" s="20">
        <f>SUMPRODUCT(SUMIF(Gateshift[Gatehouse],'Dec 2-Dec 29'!J47:P47,Gateshift[Hours]))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36"/>
      <c r="G48" s="36"/>
      <c r="H48" s="36"/>
      <c r="I48" s="20">
        <f>SUMPRODUCT(SUMIF(Gateshift[Gatehouse],'Dec 2-Dec 29'!B48:H48,Gateshift[Hours]))</f>
        <v>0</v>
      </c>
      <c r="J48" s="38"/>
      <c r="K48" s="38"/>
      <c r="L48" s="74"/>
      <c r="M48" s="74"/>
      <c r="N48" s="38"/>
      <c r="O48" s="38"/>
      <c r="P48" s="38"/>
      <c r="Q48" s="20">
        <f>SUMPRODUCT(SUMIF(Gateshift[Gatehouse],'Dec 2-Dec 29'!J48:P48,Gateshift[Hours]))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35"/>
      <c r="G49" s="35"/>
      <c r="H49" s="35"/>
      <c r="I49" s="43"/>
      <c r="J49" s="35"/>
      <c r="K49" s="35"/>
      <c r="L49" s="35"/>
      <c r="M49" s="35"/>
      <c r="N49" s="35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38"/>
      <c r="G50" s="38"/>
      <c r="H50" s="38"/>
      <c r="I50" s="20">
        <f>SUMPRODUCT(SUMIF(MaintShift[Maintenance],'Dec 2-Dec 29'!B50:H50,MaintShift[Hours]))</f>
        <v>0</v>
      </c>
      <c r="J50" s="38"/>
      <c r="K50" s="38"/>
      <c r="L50" s="74"/>
      <c r="M50" s="74"/>
      <c r="N50" s="38"/>
      <c r="O50" s="38"/>
      <c r="P50" s="38"/>
      <c r="Q50" s="20">
        <f>SUMPRODUCT(SUMIF(MaintShift[Maintenance],'Dec 2-Dec 29'!J50:P50,MaintShift[Hours]))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38"/>
      <c r="G51" s="38"/>
      <c r="H51" s="38"/>
      <c r="I51" s="20">
        <f>SUMPRODUCT(SUMIF(MaintShift[Maintenance],'Dec 2-Dec 29'!B51:H51,MaintShift[Hours]))</f>
        <v>0</v>
      </c>
      <c r="J51" s="38"/>
      <c r="K51" s="38"/>
      <c r="L51" s="74"/>
      <c r="M51" s="74"/>
      <c r="N51" s="38"/>
      <c r="O51" s="38"/>
      <c r="P51" s="38"/>
      <c r="Q51" s="20">
        <f>SUMPRODUCT(SUMIF(MaintShift[Maintenance],'Dec 2-Dec 29'!J51:P51,MaintShift[Hours]))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38"/>
      <c r="G52" s="38"/>
      <c r="H52" s="38"/>
      <c r="I52" s="20">
        <f>SUMPRODUCT(SUMIF(MaintShift[Maintenance],'Dec 2-Dec 29'!B52:H52,MaintShift[Hours]))</f>
        <v>0</v>
      </c>
      <c r="J52" s="38"/>
      <c r="K52" s="38"/>
      <c r="L52" s="74"/>
      <c r="M52" s="74"/>
      <c r="N52" s="38"/>
      <c r="O52" s="38"/>
      <c r="P52" s="38"/>
      <c r="Q52" s="20">
        <f>SUMPRODUCT(SUMIF(MaintShift[Maintenance],'Dec 2-Dec 29'!J52:P52,MaintShift[Hours]))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38"/>
      <c r="G53" s="38"/>
      <c r="H53" s="38"/>
      <c r="I53" s="20">
        <f>SUMPRODUCT(SUMIF(MaintShift[Maintenance],'Dec 2-Dec 29'!B53:H53,MaintShift[Hours]))</f>
        <v>0</v>
      </c>
      <c r="J53" s="38"/>
      <c r="K53" s="38"/>
      <c r="L53" s="74"/>
      <c r="M53" s="74"/>
      <c r="N53" s="38"/>
      <c r="O53" s="38"/>
      <c r="P53" s="38"/>
      <c r="Q53" s="20">
        <f>SUMPRODUCT(SUMIF(MaintShift[Maintenance],'Dec 2-Dec 29'!J53:P53,MaintShift[Hours]))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38"/>
      <c r="G54" s="38"/>
      <c r="H54" s="38"/>
      <c r="I54" s="20">
        <f>SUMPRODUCT(SUMIF(MaintShift[Maintenance],'Dec 2-Dec 29'!B54:H54,MaintShift[Hours]))</f>
        <v>0</v>
      </c>
      <c r="J54" s="38"/>
      <c r="K54" s="38"/>
      <c r="L54" s="74"/>
      <c r="M54" s="74"/>
      <c r="N54" s="38"/>
      <c r="O54" s="38"/>
      <c r="P54" s="38"/>
      <c r="Q54" s="20">
        <f>SUMPRODUCT(SUMIF(MaintShift[Maintenance],'Dec 2-Dec 29'!J54:P54,MaintShift[Hours]))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38"/>
      <c r="G55" s="38"/>
      <c r="H55" s="38"/>
      <c r="I55" s="20">
        <f>SUMPRODUCT(SUMIF(MaintShift[Maintenance],'Dec 2-Dec 29'!B55:H55,MaintShift[Hours]))</f>
        <v>0</v>
      </c>
      <c r="J55" s="38"/>
      <c r="K55" s="38"/>
      <c r="L55" s="74"/>
      <c r="M55" s="74"/>
      <c r="N55" s="38"/>
      <c r="O55" s="38"/>
      <c r="P55" s="38"/>
      <c r="Q55" s="20">
        <f>SUMPRODUCT(SUMIF(MaintShift[Maintenance],'Dec 2-Dec 29'!J55:P55,MaintShift[Hours]))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39"/>
      <c r="G57" s="39"/>
      <c r="H57" s="39"/>
      <c r="I57" s="20">
        <f>SUMPRODUCT(SUMIF(Con[Concession],'Dec 2-Dec 29'!B57:H57,Con[Hours]))</f>
        <v>0</v>
      </c>
      <c r="J57" s="39"/>
      <c r="K57" s="39"/>
      <c r="L57" s="75"/>
      <c r="M57" s="75"/>
      <c r="N57" s="39"/>
      <c r="O57" s="39"/>
      <c r="P57" s="39"/>
      <c r="Q57" s="20">
        <f>SUMPRODUCT(SUMIF(Con[Concession],'Dec 2-Dec 29'!J57:P57,Con[Hours]))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39"/>
      <c r="G58" s="39"/>
      <c r="H58" s="39"/>
      <c r="I58" s="20">
        <f>SUMPRODUCT(SUMIF(Con[Concession],'Dec 2-Dec 29'!B58:H58,Con[Hours]))</f>
        <v>0</v>
      </c>
      <c r="J58" s="39"/>
      <c r="K58" s="39"/>
      <c r="L58" s="75"/>
      <c r="M58" s="75"/>
      <c r="N58" s="39"/>
      <c r="O58" s="39"/>
      <c r="P58" s="39"/>
      <c r="Q58" s="20">
        <f>SUMPRODUCT(SUMIF(Con[Concession],'Dec 2-Dec 29'!J58:P58,Con[Hours]))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39"/>
      <c r="G60" s="39"/>
      <c r="H60" s="39"/>
      <c r="I60" s="28">
        <f>SUMPRODUCT(SUMIF(Vis[Visitor Services],'Dec 2-Dec 29'!B60:H60,Vis[Hours]))</f>
        <v>0</v>
      </c>
      <c r="J60" s="39"/>
      <c r="K60" s="39"/>
      <c r="L60" s="75"/>
      <c r="M60" s="75"/>
      <c r="N60" s="39"/>
      <c r="O60" s="39"/>
      <c r="P60" s="39"/>
      <c r="Q60" s="28">
        <f>SUMPRODUCT(SUMIF(Vis[Visitor Services],'Dec 2-Dec 29'!J60:P60,Vis[Hours]))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InputMessage="1" showErrorMessage="1" error="Must pick a predetermined shift from the drop down list." sqref="J5:P7 J35:P37 B5:H7 B35:H37">
      <formula1>INDIRECT("Senior[Senior Staff]")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9:P12 J39:P42">
      <formula1>INDIRECT("SecShift[Security]")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27650" r:id="rId4" name="CommandButton17">
          <controlPr defaultSize="0" autoLine="0" r:id="rId5">
            <anchor moveWithCells="1">
              <from>
                <xdr:col>7</xdr:col>
                <xdr:colOff>104775</xdr:colOff>
                <xdr:row>31</xdr:row>
                <xdr:rowOff>19050</xdr:rowOff>
              </from>
              <to>
                <xdr:col>8</xdr:col>
                <xdr:colOff>257175</xdr:colOff>
                <xdr:row>32</xdr:row>
                <xdr:rowOff>133350</xdr:rowOff>
              </to>
            </anchor>
          </controlPr>
        </control>
      </mc:Choice>
      <mc:Fallback>
        <control shapeId="27650" r:id="rId4" name="CommandButton17"/>
      </mc:Fallback>
    </mc:AlternateContent>
    <mc:AlternateContent xmlns:mc="http://schemas.openxmlformats.org/markup-compatibility/2006">
      <mc:Choice Requires="x14">
        <control shapeId="27649" r:id="rId6" name="CommandButton16">
          <controlPr defaultSize="0" autoLine="0" r:id="rId7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27649" r:id="rId6" name="CommandButton16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outlinePr summaryBelow="0" summaryRight="0"/>
    <pageSetUpPr fitToPage="1"/>
  </sheetPr>
  <dimension ref="A1:R62"/>
  <sheetViews>
    <sheetView zoomScale="85" zoomScaleNormal="85" workbookViewId="0">
      <pane xSplit="1" topLeftCell="B1" activePane="topRight" state="frozen"/>
      <selection pane="topRight" activeCell="F22" sqref="F22"/>
    </sheetView>
  </sheetViews>
  <sheetFormatPr defaultColWidth="14.42578125" defaultRowHeight="15.75" customHeight="1" x14ac:dyDescent="0.2"/>
  <cols>
    <col min="1" max="1" width="18.28515625" style="44" customWidth="1"/>
    <col min="2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63">
        <v>44559</v>
      </c>
      <c r="F2" s="64" t="s">
        <v>6</v>
      </c>
      <c r="G2" s="65">
        <f>E2+13</f>
        <v>44572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44559</v>
      </c>
      <c r="C4" s="40">
        <f>B4+$A$3</f>
        <v>44560</v>
      </c>
      <c r="D4" s="40">
        <f>C4+A3</f>
        <v>44561</v>
      </c>
      <c r="E4" s="40">
        <f>D4+A3</f>
        <v>44562</v>
      </c>
      <c r="F4" s="40">
        <f>E4+A3</f>
        <v>44563</v>
      </c>
      <c r="G4" s="40">
        <f>F4+A3</f>
        <v>44564</v>
      </c>
      <c r="H4" s="40">
        <f>G4+A3</f>
        <v>44565</v>
      </c>
      <c r="I4" s="7" t="s">
        <v>31</v>
      </c>
      <c r="J4" s="40">
        <f>H4+A3</f>
        <v>44566</v>
      </c>
      <c r="K4" s="40">
        <f>J4+A3</f>
        <v>44567</v>
      </c>
      <c r="L4" s="40">
        <f>K4+A3</f>
        <v>44568</v>
      </c>
      <c r="M4" s="40">
        <f>L4+A3</f>
        <v>44569</v>
      </c>
      <c r="N4" s="40">
        <f>M4+A3</f>
        <v>44570</v>
      </c>
      <c r="O4" s="40">
        <f>N4+A3</f>
        <v>44571</v>
      </c>
      <c r="P4" s="40">
        <f>O4+A3</f>
        <v>44572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69"/>
      <c r="F5" s="31"/>
      <c r="G5" s="31"/>
      <c r="H5" s="31"/>
      <c r="I5" s="20">
        <f>SUMPRODUCT(SUMIF(Senior[Senior Staff],'Dec 29-Jan 25'!B5:H5,Senior[Hours]))</f>
        <v>0</v>
      </c>
      <c r="J5" s="31"/>
      <c r="K5" s="31"/>
      <c r="L5" s="31"/>
      <c r="M5" s="31"/>
      <c r="N5" s="31"/>
      <c r="O5" s="31"/>
      <c r="P5" s="31"/>
      <c r="Q5" s="16">
        <f>SUMPRODUCT(SUMIF(Senior[Senior Staff],'Dec 29-Jan 25'!J5:P5,Senior[Hours]))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69"/>
      <c r="F6" s="31"/>
      <c r="G6" s="31"/>
      <c r="H6" s="31"/>
      <c r="I6" s="20">
        <f>SUMPRODUCT(SUMIF(Senior[Senior Staff],'Dec 29-Jan 25'!B6:H6,Senior[Hours]))</f>
        <v>0</v>
      </c>
      <c r="J6" s="31"/>
      <c r="K6" s="31"/>
      <c r="L6" s="31"/>
      <c r="M6" s="31"/>
      <c r="N6" s="31"/>
      <c r="O6" s="31"/>
      <c r="P6" s="31"/>
      <c r="Q6" s="16">
        <f>SUMPRODUCT(SUMIF(Senior[Senior Staff],'Dec 29-Jan 25'!J6:P6,Senior[Hours]))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69"/>
      <c r="F7" s="31"/>
      <c r="G7" s="31"/>
      <c r="H7" s="31"/>
      <c r="I7" s="20">
        <f>SUMPRODUCT(SUMIF(Senior[Senior Staff],'Dec 29-Jan 25'!B7:H7,Senior[Hours]))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Staff],'Dec 29-Jan 25'!J7:P7,Senior[Hours]))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70"/>
      <c r="F9" s="33"/>
      <c r="G9" s="33"/>
      <c r="H9" s="33"/>
      <c r="I9" s="20">
        <f>SUMPRODUCT(SUMIF(SecShift[Security],'Dec 29-Jan 25'!B9:H9,SecShift[Hours]))</f>
        <v>0</v>
      </c>
      <c r="J9" s="38"/>
      <c r="K9" s="38"/>
      <c r="L9" s="38"/>
      <c r="M9" s="38"/>
      <c r="N9" s="38"/>
      <c r="O9" s="38"/>
      <c r="P9" s="38"/>
      <c r="Q9" s="20">
        <f>SUMPRODUCT(SUMIF(SecShift[Security],'Dec 29-Jan 25'!J9:P9,SecShift[Hours]))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70"/>
      <c r="F10" s="33"/>
      <c r="G10" s="33"/>
      <c r="H10" s="33"/>
      <c r="I10" s="20">
        <f>SUMPRODUCT(SUMIF(SecShift[Security],'Dec 29-Jan 25'!B10:H10,SecShift[Hours]))</f>
        <v>0</v>
      </c>
      <c r="J10" s="38"/>
      <c r="K10" s="38"/>
      <c r="L10" s="38"/>
      <c r="M10" s="38"/>
      <c r="N10" s="38"/>
      <c r="O10" s="38"/>
      <c r="P10" s="38"/>
      <c r="Q10" s="20">
        <f>SUMPRODUCT(SUMIF(SecShift[Security],'Dec 29-Jan 25'!J10:P10,SecShift[Hours]))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70"/>
      <c r="F11" s="33"/>
      <c r="G11" s="33"/>
      <c r="H11" s="33"/>
      <c r="I11" s="20">
        <f>SUMPRODUCT(SUMIF(SecShift[Security],'Dec 29-Jan 25'!B11:H11,SecShift[Hours]))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SUMPRODUCT(SUMIF(SecShift[Security],'Dec 29-Jan 25'!J11:P11,SecShift[Hours]))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71"/>
      <c r="F12" s="34"/>
      <c r="G12" s="34"/>
      <c r="H12" s="34"/>
      <c r="I12" s="20">
        <f>SUMPRODUCT(SUMIF(SecShift[Security],'Dec 29-Jan 25'!B12:H12,SecShift[Hours]))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SUMPRODUCT(SUMIF(SecShift[Security],'Dec 29-Jan 25'!J12:P12,SecShift[Hours]))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72"/>
      <c r="F14" s="36"/>
      <c r="G14" s="36"/>
      <c r="H14" s="36"/>
      <c r="I14" s="20">
        <f>SUMPRODUCT(SUMIF(Gateshift[Gatehouse],'Dec 29-Jan 25'!B14:H14,Gateshift[Hours]))</f>
        <v>0</v>
      </c>
      <c r="J14" s="38"/>
      <c r="K14" s="38"/>
      <c r="L14" s="38"/>
      <c r="M14" s="38"/>
      <c r="N14" s="38"/>
      <c r="O14" s="38"/>
      <c r="P14" s="38"/>
      <c r="Q14" s="20">
        <f>SUMPRODUCT(SUMIF(Gateshift[Gatehouse],'Dec 29-Jan 25'!J14:P14,Gateshift[Hours]))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72"/>
      <c r="F15" s="36"/>
      <c r="G15" s="36"/>
      <c r="H15" s="36"/>
      <c r="I15" s="20">
        <f>SUMPRODUCT(SUMIF(Gateshift[Gatehouse],'Dec 29-Jan 25'!B15:H15,Gateshift[Hours]))</f>
        <v>0</v>
      </c>
      <c r="J15" s="38"/>
      <c r="K15" s="38"/>
      <c r="L15" s="38"/>
      <c r="M15" s="38"/>
      <c r="N15" s="38"/>
      <c r="O15" s="38"/>
      <c r="P15" s="38"/>
      <c r="Q15" s="20">
        <f>SUMPRODUCT(SUMIF(Gateshift[Gatehouse],'Dec 29-Jan 25'!J15:P15,Gateshift[Hours]))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72"/>
      <c r="F16" s="36"/>
      <c r="G16" s="36"/>
      <c r="H16" s="36"/>
      <c r="I16" s="20">
        <f>SUMPRODUCT(SUMIF(Gateshift[Gatehouse],'Dec 29-Jan 25'!B16:H16,Gateshift[Hours]))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SUMPRODUCT(SUMIF(Gateshift[Gatehouse],'Dec 29-Jan 25'!J16:P16,Gateshift[Hours]))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73"/>
      <c r="F17" s="37"/>
      <c r="G17" s="37"/>
      <c r="H17" s="37"/>
      <c r="I17" s="20">
        <f>SUMPRODUCT(SUMIF(Gateshift[Gatehouse],'Dec 29-Jan 25'!B17:H17,Gateshift[Hours]))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SUMPRODUCT(SUMIF(Gateshift[Gatehouse],'Dec 29-Jan 25'!J17:P17,Gateshift[Hours]))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72"/>
      <c r="F18" s="36"/>
      <c r="G18" s="36"/>
      <c r="H18" s="36"/>
      <c r="I18" s="20">
        <f>SUMPRODUCT(SUMIF(Gateshift[Gatehouse],'Dec 29-Jan 25'!B18:H18,Gateshift[Hours]))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SUMPRODUCT(SUMIF(Gateshift[Gatehouse],'Dec 29-Jan 25'!J18:P18,Gateshift[Hours]))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66"/>
      <c r="D19" s="35"/>
      <c r="E19" s="76" t="s">
        <v>58</v>
      </c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74"/>
      <c r="F20" s="38"/>
      <c r="G20" s="38"/>
      <c r="H20" s="38"/>
      <c r="I20" s="20">
        <f>SUMPRODUCT(SUMIF(MaintShift[Maintenance],'Dec 29-Jan 25'!B20:H20,MaintShift[Hours]))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SUMPRODUCT(SUMIF(MaintShift[Maintenance],'Dec 29-Jan 25'!J20:P20,MaintShift[Hours]))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74"/>
      <c r="F21" s="38"/>
      <c r="G21" s="38"/>
      <c r="H21" s="38"/>
      <c r="I21" s="20">
        <f>SUMPRODUCT(SUMIF(MaintShift[Maintenance],'Dec 29-Jan 25'!B21:H21,MaintShift[Hours]))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SUMPRODUCT(SUMIF(MaintShift[Maintenance],'Dec 29-Jan 25'!J21:P21,MaintShift[Hours]))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74"/>
      <c r="F22" s="38"/>
      <c r="G22" s="38"/>
      <c r="H22" s="38"/>
      <c r="I22" s="20">
        <f>SUMPRODUCT(SUMIF(MaintShift[Maintenance],'Dec 29-Jan 25'!B22:H22,MaintShift[Hours]))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SUMPRODUCT(SUMIF(MaintShift[Maintenance],'Dec 29-Jan 25'!J22:P22,MaintShift[Hours]))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74"/>
      <c r="F23" s="38"/>
      <c r="G23" s="38"/>
      <c r="H23" s="38"/>
      <c r="I23" s="20">
        <f>SUMPRODUCT(SUMIF(MaintShift[Maintenance],'Dec 29-Jan 25'!B23:H23,MaintShift[Hours]))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SUMPRODUCT(SUMIF(MaintShift[Maintenance],'Dec 29-Jan 25'!J23:P23,MaintShift[Hours]))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74"/>
      <c r="F24" s="38"/>
      <c r="G24" s="38"/>
      <c r="H24" s="38"/>
      <c r="I24" s="20">
        <f>SUMPRODUCT(SUMIF(MaintShift[Maintenance],'Dec 29-Jan 25'!B24:H24,MaintShift[Hours]))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SUMPRODUCT(SUMIF(MaintShift[Maintenance],'Dec 29-Jan 25'!J24:P24,MaintShift[Hours]))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74"/>
      <c r="F25" s="38"/>
      <c r="G25" s="38"/>
      <c r="H25" s="38"/>
      <c r="I25" s="20">
        <f>SUMPRODUCT(SUMIF(MaintShift[Maintenance],'Dec 29-Jan 25'!B25:H25,MaintShift[Hours]))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SUMPRODUCT(SUMIF(MaintShift[Maintenance],'Dec 29-Jan 25'!J25:P25,MaintShift[Hours]))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75"/>
      <c r="F27" s="39"/>
      <c r="G27" s="39"/>
      <c r="H27" s="39"/>
      <c r="I27" s="20">
        <f>SUMPRODUCT(SUMIF(Con[Concession],'Dec 29-Jan 25'!B27:H27,Con[Hours]))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SUMPRODUCT(SUMIF(Con[Concession],'Dec 29-Jan 25'!J27:P27,Con[Hours]))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75"/>
      <c r="F28" s="39"/>
      <c r="G28" s="39"/>
      <c r="H28" s="39"/>
      <c r="I28" s="20">
        <f>SUMPRODUCT(SUMIF(Con[Concession],'Dec 29-Jan 25'!B28:H28,Con[Hours]))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SUMPRODUCT(SUMIF(Con[Concession],'Dec 29-Jan 25'!J28:P28,Con[Hours]))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75"/>
      <c r="F30" s="39"/>
      <c r="G30" s="39"/>
      <c r="H30" s="39"/>
      <c r="I30" s="28">
        <f>SUMPRODUCT(SUMIF(Vis[Visitor Services],'Dec 29-Jan 25'!B30:H30,Vis[Hours]))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Services],'Dec 29-Jan 25'!J30:P30,Vis[Hours]))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60">
        <f>G2+1</f>
        <v>44573</v>
      </c>
      <c r="F32" s="61" t="s">
        <v>6</v>
      </c>
      <c r="G32" s="62">
        <f>E32+13</f>
        <v>44586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44573</v>
      </c>
      <c r="C34" s="40">
        <f>B34+$A$3</f>
        <v>44574</v>
      </c>
      <c r="D34" s="40">
        <f>C34+A33</f>
        <v>44575</v>
      </c>
      <c r="E34" s="40">
        <f>D34+A33</f>
        <v>44576</v>
      </c>
      <c r="F34" s="40">
        <f>E34+A33</f>
        <v>44577</v>
      </c>
      <c r="G34" s="40">
        <f>F34+A33</f>
        <v>44578</v>
      </c>
      <c r="H34" s="40">
        <f>G34+A33</f>
        <v>44579</v>
      </c>
      <c r="I34" s="7" t="s">
        <v>31</v>
      </c>
      <c r="J34" s="40">
        <f>H34+A33</f>
        <v>44580</v>
      </c>
      <c r="K34" s="40">
        <f>J34+A33</f>
        <v>44581</v>
      </c>
      <c r="L34" s="40">
        <f>K34+A33</f>
        <v>44582</v>
      </c>
      <c r="M34" s="40">
        <f>L34+A33</f>
        <v>44583</v>
      </c>
      <c r="N34" s="40">
        <f>M34+A33</f>
        <v>44584</v>
      </c>
      <c r="O34" s="40">
        <f>N34+A33</f>
        <v>44585</v>
      </c>
      <c r="P34" s="40">
        <f>O34+A33</f>
        <v>44586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31"/>
      <c r="G35" s="31"/>
      <c r="H35" s="31"/>
      <c r="I35" s="20">
        <f>SUMPRODUCT(SUMIF(Senior[Senior Staff],'Dec 29-Jan 25'!B35:H35,Senior[Hours]))</f>
        <v>0</v>
      </c>
      <c r="J35" s="31"/>
      <c r="K35" s="31"/>
      <c r="L35" s="31"/>
      <c r="M35" s="31"/>
      <c r="N35" s="31"/>
      <c r="O35" s="31"/>
      <c r="P35" s="31"/>
      <c r="Q35" s="16">
        <f>SUMPRODUCT(SUMIF(Senior[Senior Staff],'Dec 29-Jan 25'!J35:P35,Senior[Hours]))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31"/>
      <c r="G36" s="31"/>
      <c r="H36" s="31"/>
      <c r="I36" s="20">
        <f>SUMPRODUCT(SUMIF(Senior[Senior Staff],'Dec 29-Jan 25'!B36:H36,Senior[Hours]))</f>
        <v>0</v>
      </c>
      <c r="J36" s="31"/>
      <c r="K36" s="31"/>
      <c r="L36" s="31"/>
      <c r="M36" s="31"/>
      <c r="N36" s="31"/>
      <c r="O36" s="31"/>
      <c r="P36" s="31"/>
      <c r="Q36" s="16">
        <f>SUMPRODUCT(SUMIF(Senior[Senior Staff],'Dec 29-Jan 25'!J36:P36,Senior[Hours]))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31"/>
      <c r="G37" s="31"/>
      <c r="H37" s="31"/>
      <c r="I37" s="20">
        <f>SUMPRODUCT(SUMIF(Senior[Senior Staff],'Dec 29-Jan 25'!B37:H37,Senior[Hours]))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Staff],'Dec 29-Jan 25'!J37:P37,Senior[Hours]))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33"/>
      <c r="G39" s="33"/>
      <c r="H39" s="33"/>
      <c r="I39" s="20">
        <f>SUMPRODUCT(SUMIF(SecShift[Security],'Dec 29-Jan 25'!B39:H39,SecShift[Hours]))</f>
        <v>0</v>
      </c>
      <c r="J39" s="38"/>
      <c r="K39" s="38"/>
      <c r="L39" s="38"/>
      <c r="M39" s="38"/>
      <c r="N39" s="38"/>
      <c r="O39" s="38"/>
      <c r="P39" s="38"/>
      <c r="Q39" s="20">
        <f>SUMPRODUCT(SUMIF(SecShift[Security],'Dec 29-Jan 25'!J39:P39,SecShift[Hours]))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33"/>
      <c r="G40" s="33"/>
      <c r="H40" s="33"/>
      <c r="I40" s="20">
        <f>SUMPRODUCT(SUMIF(SecShift[Security],'Dec 29-Jan 25'!B40:H40,SecShift[Hours]))</f>
        <v>0</v>
      </c>
      <c r="J40" s="38"/>
      <c r="K40" s="38"/>
      <c r="L40" s="38"/>
      <c r="M40" s="38"/>
      <c r="N40" s="38"/>
      <c r="O40" s="38"/>
      <c r="P40" s="38"/>
      <c r="Q40" s="20">
        <f>SUMPRODUCT(SUMIF(SecShift[Security],'Dec 29-Jan 25'!J40:P40,SecShift[Hours]))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33"/>
      <c r="G41" s="33"/>
      <c r="H41" s="33"/>
      <c r="I41" s="20">
        <f>SUMPRODUCT(SUMIF(SecShift[Security],'Dec 29-Jan 25'!B41:H41,SecShift[Hours]))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SUMPRODUCT(SUMIF(SecShift[Security],'Dec 29-Jan 25'!J41:P41,SecShift[Hours]))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34"/>
      <c r="G42" s="34"/>
      <c r="H42" s="34"/>
      <c r="I42" s="20">
        <f>SUMPRODUCT(SUMIF(SecShift[Security],'Dec 29-Jan 25'!B42:H42,SecShift[Hours]))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SUMPRODUCT(SUMIF(SecShift[Security],'Dec 29-Jan 25'!J42:P42,SecShift[Hours]))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35"/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36"/>
      <c r="G44" s="36"/>
      <c r="H44" s="36"/>
      <c r="I44" s="20">
        <f>SUMPRODUCT(SUMIF(Gateshift[Gatehouse],'Dec 29-Jan 25'!B44:H44,Gateshift[Hours]))</f>
        <v>0</v>
      </c>
      <c r="J44" s="38"/>
      <c r="K44" s="38"/>
      <c r="L44" s="38"/>
      <c r="M44" s="38"/>
      <c r="N44" s="38"/>
      <c r="O44" s="38"/>
      <c r="P44" s="38"/>
      <c r="Q44" s="20">
        <f>SUMPRODUCT(SUMIF(Gateshift[Gatehouse],'Dec 29-Jan 25'!J44:P44,Gateshift[Hours]))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36"/>
      <c r="G45" s="36"/>
      <c r="H45" s="36"/>
      <c r="I45" s="20">
        <f>SUMPRODUCT(SUMIF(Gateshift[Gatehouse],'Dec 29-Jan 25'!B45:H45,Gateshift[Hours]))</f>
        <v>0</v>
      </c>
      <c r="J45" s="38"/>
      <c r="K45" s="38"/>
      <c r="L45" s="38"/>
      <c r="M45" s="38"/>
      <c r="N45" s="38"/>
      <c r="O45" s="38"/>
      <c r="P45" s="38"/>
      <c r="Q45" s="20">
        <f>SUMPRODUCT(SUMIF(Gateshift[Gatehouse],'Dec 29-Jan 25'!J45:P45,Gateshift[Hours]))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36"/>
      <c r="G46" s="36"/>
      <c r="H46" s="36"/>
      <c r="I46" s="20">
        <f>SUMPRODUCT(SUMIF(Gateshift[Gatehouse],'Dec 29-Jan 25'!B46:H46,Gateshift[Hours]))</f>
        <v>0</v>
      </c>
      <c r="J46" s="38"/>
      <c r="K46" s="38"/>
      <c r="L46" s="38"/>
      <c r="M46" s="38"/>
      <c r="N46" s="38"/>
      <c r="O46" s="38"/>
      <c r="P46" s="38"/>
      <c r="Q46" s="20">
        <f>SUMPRODUCT(SUMIF(Gateshift[Gatehouse],'Dec 29-Jan 25'!J46:P46,Gateshift[Hours]))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37"/>
      <c r="G47" s="37"/>
      <c r="H47" s="37"/>
      <c r="I47" s="20">
        <f>SUMPRODUCT(SUMIF(Gateshift[Gatehouse],'Dec 29-Jan 25'!B47:H47,Gateshift[Hours]))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SUMPRODUCT(SUMIF(Gateshift[Gatehouse],'Dec 29-Jan 25'!J47:P47,Gateshift[Hours]))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36"/>
      <c r="G48" s="36"/>
      <c r="H48" s="36"/>
      <c r="I48" s="20">
        <f>SUMPRODUCT(SUMIF(Gateshift[Gatehouse],'Dec 29-Jan 25'!B48:H48,Gateshift[Hours]))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SUMPRODUCT(SUMIF(Gateshift[Gatehouse],'Dec 29-Jan 25'!J48:P48,Gateshift[Hours]))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35"/>
      <c r="G49" s="35"/>
      <c r="H49" s="35"/>
      <c r="I49" s="43"/>
      <c r="J49" s="35"/>
      <c r="K49" s="35"/>
      <c r="L49" s="35"/>
      <c r="M49" s="35"/>
      <c r="N49" s="35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38"/>
      <c r="G50" s="38"/>
      <c r="H50" s="38"/>
      <c r="I50" s="20">
        <f>SUMPRODUCT(SUMIF(MaintShift[Maintenance],'Dec 29-Jan 25'!B50:H50,MaintShift[Hours]))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SUMPRODUCT(SUMIF(MaintShift[Maintenance],'Dec 29-Jan 25'!J50:P50,MaintShift[Hours]))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38"/>
      <c r="G51" s="38"/>
      <c r="H51" s="38"/>
      <c r="I51" s="20">
        <f>SUMPRODUCT(SUMIF(MaintShift[Maintenance],'Dec 29-Jan 25'!B51:H51,MaintShift[Hours]))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SUMPRODUCT(SUMIF(MaintShift[Maintenance],'Dec 29-Jan 25'!J51:P51,MaintShift[Hours]))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38"/>
      <c r="G52" s="38"/>
      <c r="H52" s="38"/>
      <c r="I52" s="20">
        <f>SUMPRODUCT(SUMIF(MaintShift[Maintenance],'Dec 29-Jan 25'!B52:H52,MaintShift[Hours]))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SUMPRODUCT(SUMIF(MaintShift[Maintenance],'Dec 29-Jan 25'!J52:P52,MaintShift[Hours]))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38"/>
      <c r="G53" s="38"/>
      <c r="H53" s="38"/>
      <c r="I53" s="20">
        <f>SUMPRODUCT(SUMIF(MaintShift[Maintenance],'Dec 29-Jan 25'!B53:H53,MaintShift[Hours]))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SUMPRODUCT(SUMIF(MaintShift[Maintenance],'Dec 29-Jan 25'!J53:P53,MaintShift[Hours]))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38"/>
      <c r="G54" s="38"/>
      <c r="H54" s="38"/>
      <c r="I54" s="20">
        <f>SUMPRODUCT(SUMIF(MaintShift[Maintenance],'Dec 29-Jan 25'!B54:H54,MaintShift[Hours]))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SUMPRODUCT(SUMIF(MaintShift[Maintenance],'Dec 29-Jan 25'!J54:P54,MaintShift[Hours]))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38"/>
      <c r="G55" s="38"/>
      <c r="H55" s="38"/>
      <c r="I55" s="20">
        <f>SUMPRODUCT(SUMIF(MaintShift[Maintenance],'Dec 29-Jan 25'!B55:H55,MaintShift[Hours]))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SUMPRODUCT(SUMIF(MaintShift[Maintenance],'Dec 29-Jan 25'!J55:P55,MaintShift[Hours]))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39"/>
      <c r="G57" s="39"/>
      <c r="H57" s="39"/>
      <c r="I57" s="20">
        <f>SUMPRODUCT(SUMIF(Con[Concession],'Dec 29-Jan 25'!B57:H57,Con[Hours]))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SUMPRODUCT(SUMIF(Con[Concession],'Dec 29-Jan 25'!J57:P57,Con[Hours]))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39"/>
      <c r="G58" s="39"/>
      <c r="H58" s="39"/>
      <c r="I58" s="20">
        <f>SUMPRODUCT(SUMIF(Con[Concession],'Dec 29-Jan 25'!B58:H58,Con[Hours]))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SUMPRODUCT(SUMIF(Con[Concession],'Dec 29-Jan 25'!J58:P58,Con[Hours]))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39"/>
      <c r="G60" s="39"/>
      <c r="H60" s="39"/>
      <c r="I60" s="28">
        <f>SUMPRODUCT(SUMIF(Vis[Visitor Services],'Dec 29-Jan 25'!B60:H60,Vis[Hours]))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Services],'Dec 29-Jan 25'!J60:P60,Vis[Hours]))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ErrorMessage="1" error="Must pick a predetermined shift from the drop down list." sqref="J9:P12 J39:P42">
      <formula1>INDIRECT("SecShift[Security]")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5:P7 J35:P37 B5:H7 B35:H37">
      <formula1>INDIRECT("Senior[Senior Staff]")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28674" r:id="rId4" name="CommandButton17">
          <controlPr defaultSize="0" autoLine="0" r:id="rId5">
            <anchor moveWithCells="1">
              <from>
                <xdr:col>7</xdr:col>
                <xdr:colOff>104775</xdr:colOff>
                <xdr:row>31</xdr:row>
                <xdr:rowOff>19050</xdr:rowOff>
              </from>
              <to>
                <xdr:col>8</xdr:col>
                <xdr:colOff>257175</xdr:colOff>
                <xdr:row>32</xdr:row>
                <xdr:rowOff>133350</xdr:rowOff>
              </to>
            </anchor>
          </controlPr>
        </control>
      </mc:Choice>
      <mc:Fallback>
        <control shapeId="28674" r:id="rId4" name="CommandButton17"/>
      </mc:Fallback>
    </mc:AlternateContent>
    <mc:AlternateContent xmlns:mc="http://schemas.openxmlformats.org/markup-compatibility/2006">
      <mc:Choice Requires="x14">
        <control shapeId="28673" r:id="rId6" name="CommandButton16">
          <controlPr defaultSize="0" autoLine="0" r:id="rId7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28673" r:id="rId6" name="CommandButton16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2:K22"/>
  <sheetViews>
    <sheetView workbookViewId="0">
      <selection activeCell="A5" sqref="A5"/>
    </sheetView>
  </sheetViews>
  <sheetFormatPr defaultColWidth="14.42578125" defaultRowHeight="15.75" customHeight="1" x14ac:dyDescent="0.2"/>
  <cols>
    <col min="1" max="1" width="18.5703125" customWidth="1"/>
    <col min="4" max="4" width="17.42578125" customWidth="1"/>
    <col min="7" max="7" width="17.42578125" customWidth="1"/>
    <col min="10" max="10" width="17.140625" customWidth="1"/>
  </cols>
  <sheetData>
    <row r="2" spans="1:11" ht="12.75" x14ac:dyDescent="0.2">
      <c r="A2" s="8" t="s">
        <v>1</v>
      </c>
      <c r="B2" s="2" t="s">
        <v>3</v>
      </c>
      <c r="D2" s="2" t="s">
        <v>4</v>
      </c>
      <c r="E2" s="2" t="s">
        <v>3</v>
      </c>
      <c r="G2" s="2" t="s">
        <v>5</v>
      </c>
      <c r="H2" s="2" t="s">
        <v>3</v>
      </c>
      <c r="J2" s="12" t="s">
        <v>23</v>
      </c>
      <c r="K2" s="12" t="s">
        <v>3</v>
      </c>
    </row>
    <row r="3" spans="1:11" ht="12.75" x14ac:dyDescent="0.2">
      <c r="A3" s="4" t="s">
        <v>48</v>
      </c>
      <c r="B3" s="5">
        <v>7</v>
      </c>
      <c r="D3" s="3" t="s">
        <v>45</v>
      </c>
      <c r="E3" s="5">
        <v>7</v>
      </c>
      <c r="G3" s="3" t="s">
        <v>46</v>
      </c>
      <c r="H3" s="5">
        <v>7</v>
      </c>
      <c r="J3" s="12" t="s">
        <v>25</v>
      </c>
      <c r="K3" s="13">
        <v>8</v>
      </c>
    </row>
    <row r="4" spans="1:11" ht="12.75" x14ac:dyDescent="0.2">
      <c r="A4" s="4" t="s">
        <v>51</v>
      </c>
      <c r="B4" s="5">
        <v>7</v>
      </c>
      <c r="D4" s="3" t="s">
        <v>47</v>
      </c>
      <c r="E4" s="5">
        <v>7</v>
      </c>
      <c r="G4" s="3" t="s">
        <v>7</v>
      </c>
      <c r="H4" s="5">
        <v>8</v>
      </c>
      <c r="J4" s="12" t="s">
        <v>16</v>
      </c>
      <c r="K4" s="13">
        <v>0</v>
      </c>
    </row>
    <row r="5" spans="1:11" ht="12.75" x14ac:dyDescent="0.2">
      <c r="A5" s="4" t="s">
        <v>8</v>
      </c>
      <c r="B5" s="5">
        <v>10</v>
      </c>
      <c r="D5" s="3" t="s">
        <v>34</v>
      </c>
      <c r="E5" s="5">
        <v>7</v>
      </c>
      <c r="G5" s="3" t="s">
        <v>9</v>
      </c>
      <c r="H5" s="5">
        <v>10</v>
      </c>
      <c r="J5" s="12" t="s">
        <v>29</v>
      </c>
      <c r="K5" s="13">
        <v>0</v>
      </c>
    </row>
    <row r="6" spans="1:11" ht="12.75" x14ac:dyDescent="0.2">
      <c r="A6" s="4" t="s">
        <v>10</v>
      </c>
      <c r="B6" s="5">
        <v>10</v>
      </c>
      <c r="D6" s="3" t="s">
        <v>49</v>
      </c>
      <c r="E6" s="5">
        <v>6</v>
      </c>
      <c r="G6" s="3" t="s">
        <v>11</v>
      </c>
      <c r="H6" s="5">
        <v>8</v>
      </c>
      <c r="J6" s="12" t="s">
        <v>19</v>
      </c>
      <c r="K6" s="13">
        <v>0</v>
      </c>
    </row>
    <row r="7" spans="1:11" ht="12.75" x14ac:dyDescent="0.2">
      <c r="A7" s="4" t="s">
        <v>12</v>
      </c>
      <c r="B7" s="5">
        <v>8</v>
      </c>
      <c r="D7" s="3" t="s">
        <v>50</v>
      </c>
      <c r="E7" s="5">
        <v>7</v>
      </c>
      <c r="G7" s="3" t="s">
        <v>13</v>
      </c>
      <c r="H7" s="5">
        <v>8</v>
      </c>
    </row>
    <row r="8" spans="1:11" ht="12.75" x14ac:dyDescent="0.2">
      <c r="A8" s="4" t="s">
        <v>14</v>
      </c>
      <c r="B8" s="5">
        <v>10</v>
      </c>
      <c r="D8" s="3" t="s">
        <v>15</v>
      </c>
      <c r="E8" s="5">
        <v>7</v>
      </c>
      <c r="G8" s="3" t="s">
        <v>16</v>
      </c>
      <c r="H8" s="5">
        <v>0</v>
      </c>
    </row>
    <row r="9" spans="1:11" ht="12.75" x14ac:dyDescent="0.2">
      <c r="A9" s="4" t="s">
        <v>17</v>
      </c>
      <c r="B9" s="5">
        <v>0</v>
      </c>
      <c r="D9" s="3" t="s">
        <v>18</v>
      </c>
      <c r="E9" s="5">
        <v>8</v>
      </c>
      <c r="G9" s="3" t="s">
        <v>19</v>
      </c>
      <c r="H9" s="5">
        <v>0</v>
      </c>
    </row>
    <row r="10" spans="1:11" ht="12.75" x14ac:dyDescent="0.2">
      <c r="A10" s="4" t="s">
        <v>19</v>
      </c>
      <c r="B10" s="5">
        <v>0</v>
      </c>
      <c r="D10" s="3" t="s">
        <v>16</v>
      </c>
      <c r="E10" s="5">
        <v>0</v>
      </c>
      <c r="G10" s="11" t="s">
        <v>22</v>
      </c>
      <c r="H10" s="10">
        <v>0</v>
      </c>
    </row>
    <row r="11" spans="1:11" ht="12.75" x14ac:dyDescent="0.2">
      <c r="A11" s="9" t="s">
        <v>22</v>
      </c>
      <c r="B11" s="10">
        <v>0</v>
      </c>
      <c r="D11" s="3" t="s">
        <v>19</v>
      </c>
      <c r="E11" s="5">
        <v>0</v>
      </c>
    </row>
    <row r="12" spans="1:11" ht="15.75" customHeight="1" x14ac:dyDescent="0.2">
      <c r="A12" s="9"/>
      <c r="B12" s="10"/>
      <c r="D12" s="11" t="s">
        <v>22</v>
      </c>
      <c r="E12" s="10">
        <v>0</v>
      </c>
    </row>
    <row r="13" spans="1:11" ht="15.75" customHeight="1" x14ac:dyDescent="0.2">
      <c r="D13" s="3"/>
      <c r="E13" s="10"/>
    </row>
    <row r="15" spans="1:11" ht="15.75" customHeight="1" x14ac:dyDescent="0.2">
      <c r="A15" s="12" t="s">
        <v>24</v>
      </c>
      <c r="B15" s="12" t="s">
        <v>3</v>
      </c>
      <c r="D15" s="15" t="s">
        <v>33</v>
      </c>
      <c r="E15" s="15" t="s">
        <v>3</v>
      </c>
    </row>
    <row r="16" spans="1:11" ht="15.75" customHeight="1" x14ac:dyDescent="0.2">
      <c r="A16" s="12" t="s">
        <v>7</v>
      </c>
      <c r="B16" s="13">
        <v>8</v>
      </c>
      <c r="D16" s="15" t="s">
        <v>7</v>
      </c>
      <c r="E16" s="15">
        <v>8</v>
      </c>
    </row>
    <row r="17" spans="1:5" ht="15.75" customHeight="1" x14ac:dyDescent="0.2">
      <c r="A17" s="12" t="s">
        <v>26</v>
      </c>
      <c r="B17" s="13">
        <v>8</v>
      </c>
      <c r="D17" s="15" t="s">
        <v>34</v>
      </c>
      <c r="E17" s="15">
        <v>7</v>
      </c>
    </row>
    <row r="18" spans="1:5" ht="15.75" customHeight="1" x14ac:dyDescent="0.2">
      <c r="A18" s="12" t="s">
        <v>27</v>
      </c>
      <c r="B18" s="13">
        <v>8</v>
      </c>
      <c r="D18" s="15" t="s">
        <v>35</v>
      </c>
      <c r="E18" s="15">
        <v>4</v>
      </c>
    </row>
    <row r="19" spans="1:5" ht="15.75" customHeight="1" x14ac:dyDescent="0.2">
      <c r="A19" s="12" t="s">
        <v>28</v>
      </c>
      <c r="B19" s="13">
        <v>8</v>
      </c>
      <c r="D19" s="15" t="s">
        <v>17</v>
      </c>
      <c r="E19" s="15">
        <v>0</v>
      </c>
    </row>
    <row r="20" spans="1:5" ht="15.75" customHeight="1" x14ac:dyDescent="0.2">
      <c r="A20" s="12" t="s">
        <v>16</v>
      </c>
      <c r="B20" s="13">
        <v>0</v>
      </c>
      <c r="D20" s="15" t="s">
        <v>43</v>
      </c>
      <c r="E20" s="15">
        <v>8</v>
      </c>
    </row>
    <row r="21" spans="1:5" ht="15.75" customHeight="1" x14ac:dyDescent="0.2">
      <c r="A21" s="12" t="s">
        <v>19</v>
      </c>
      <c r="B21" s="13">
        <v>0</v>
      </c>
      <c r="D21" s="15" t="s">
        <v>44</v>
      </c>
      <c r="E21" s="15">
        <v>7</v>
      </c>
    </row>
    <row r="22" spans="1:5" ht="15.75" customHeight="1" x14ac:dyDescent="0.2">
      <c r="A22" s="12"/>
      <c r="B22" s="13"/>
      <c r="D22" s="15" t="s">
        <v>29</v>
      </c>
      <c r="E22" s="15">
        <v>0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B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8" width="21.5703125" customWidth="1"/>
  </cols>
  <sheetData>
    <row r="1" spans="1:2" x14ac:dyDescent="0.2">
      <c r="A1" s="1" t="s">
        <v>0</v>
      </c>
      <c r="B1" s="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outlinePr summaryBelow="0" summaryRight="0"/>
    <pageSetUpPr fitToPage="1"/>
  </sheetPr>
  <dimension ref="A1:R62"/>
  <sheetViews>
    <sheetView tabSelected="1" zoomScale="90" zoomScaleNormal="90" workbookViewId="0">
      <pane xSplit="1" topLeftCell="B1" activePane="topRight" state="frozen"/>
      <selection pane="topRight" activeCell="F16" sqref="F16"/>
    </sheetView>
  </sheetViews>
  <sheetFormatPr defaultColWidth="14.42578125" defaultRowHeight="15.75" customHeight="1" x14ac:dyDescent="0.2"/>
  <cols>
    <col min="1" max="1" width="18.28515625" style="44" customWidth="1"/>
    <col min="2" max="4" width="18.42578125" style="44" customWidth="1"/>
    <col min="5" max="5" width="21.42578125" style="44" bestFit="1" customWidth="1"/>
    <col min="6" max="6" width="18.42578125" style="44" customWidth="1"/>
    <col min="7" max="7" width="21.42578125" style="44" bestFit="1" customWidth="1"/>
    <col min="8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59</v>
      </c>
      <c r="B2" s="79"/>
      <c r="C2" s="80"/>
      <c r="D2" s="45"/>
      <c r="E2" s="46">
        <v>44224</v>
      </c>
      <c r="F2" s="47" t="s">
        <v>6</v>
      </c>
      <c r="G2" s="48">
        <f>E2+13</f>
        <v>44237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44224</v>
      </c>
      <c r="C4" s="40">
        <f>B4+$A$3</f>
        <v>44225</v>
      </c>
      <c r="D4" s="40">
        <f>C4+A3</f>
        <v>44226</v>
      </c>
      <c r="E4" s="40">
        <f>D4+A3</f>
        <v>44227</v>
      </c>
      <c r="F4" s="40">
        <f>E4+A3</f>
        <v>44228</v>
      </c>
      <c r="G4" s="40">
        <f>F4+A3</f>
        <v>44229</v>
      </c>
      <c r="H4" s="40">
        <f>G4+A3</f>
        <v>44230</v>
      </c>
      <c r="I4" s="7" t="s">
        <v>31</v>
      </c>
      <c r="J4" s="40">
        <f>H4+A3</f>
        <v>44231</v>
      </c>
      <c r="K4" s="40">
        <f>J4+A3</f>
        <v>44232</v>
      </c>
      <c r="L4" s="40">
        <f>K4+A3</f>
        <v>44233</v>
      </c>
      <c r="M4" s="40">
        <f>L4+A3</f>
        <v>44234</v>
      </c>
      <c r="N4" s="40">
        <f>M4+A3</f>
        <v>44235</v>
      </c>
      <c r="O4" s="40">
        <f>N4+A3</f>
        <v>44236</v>
      </c>
      <c r="P4" s="40">
        <f>O4+A3</f>
        <v>44237</v>
      </c>
      <c r="Q4" s="14" t="s">
        <v>32</v>
      </c>
      <c r="R4" s="6" t="s">
        <v>20</v>
      </c>
    </row>
    <row r="5" spans="1:18" ht="12.75" x14ac:dyDescent="0.2">
      <c r="A5" s="50" t="s">
        <v>60</v>
      </c>
      <c r="B5" s="31" t="s">
        <v>7</v>
      </c>
      <c r="C5" s="31" t="s">
        <v>7</v>
      </c>
      <c r="D5" s="31" t="s">
        <v>7</v>
      </c>
      <c r="E5" s="31" t="s">
        <v>7</v>
      </c>
      <c r="F5" s="31" t="s">
        <v>17</v>
      </c>
      <c r="G5" s="31" t="s">
        <v>17</v>
      </c>
      <c r="H5" s="31" t="s">
        <v>7</v>
      </c>
      <c r="I5" s="20">
        <f>SUMPRODUCT(SUMIF(Senior[Senior Staff],'Jan 28-Feb 24'!B5:H5,Senior[Hours]))</f>
        <v>40</v>
      </c>
      <c r="J5" s="31"/>
      <c r="K5" s="31"/>
      <c r="L5" s="31"/>
      <c r="M5" s="31"/>
      <c r="N5" s="31"/>
      <c r="O5" s="31"/>
      <c r="P5" s="31"/>
      <c r="Q5" s="16">
        <f>SUMPRODUCT(SUMIF(Senior[Senior Staff],'Jan 28-Feb 24'!J5:P5,Senior[Hours]))</f>
        <v>0</v>
      </c>
      <c r="R5" s="17">
        <f>SUM(Q5,I5)</f>
        <v>40</v>
      </c>
    </row>
    <row r="6" spans="1:18" ht="12.75" x14ac:dyDescent="0.2">
      <c r="A6" s="50" t="s">
        <v>61</v>
      </c>
      <c r="B6" s="31" t="s">
        <v>7</v>
      </c>
      <c r="C6" s="31" t="s">
        <v>7</v>
      </c>
      <c r="D6" s="31" t="s">
        <v>17</v>
      </c>
      <c r="E6" s="31" t="s">
        <v>17</v>
      </c>
      <c r="F6" s="31" t="s">
        <v>7</v>
      </c>
      <c r="G6" s="31" t="s">
        <v>7</v>
      </c>
      <c r="H6" s="31" t="s">
        <v>7</v>
      </c>
      <c r="I6" s="20">
        <f>SUMPRODUCT(SUMIF(Senior[Senior Staff],'Jan 28-Feb 24'!B6:H6,Senior[Hours]))</f>
        <v>40</v>
      </c>
      <c r="J6" s="31"/>
      <c r="K6" s="31"/>
      <c r="L6" s="31"/>
      <c r="M6" s="31"/>
      <c r="N6" s="31"/>
      <c r="O6" s="31"/>
      <c r="P6" s="31"/>
      <c r="Q6" s="16">
        <f>SUMPRODUCT(SUMIF(Senior[Senior Staff],'Jan 28-Feb 24'!J6:P6,Senior[Hours]))</f>
        <v>0</v>
      </c>
      <c r="R6" s="17">
        <f t="shared" ref="R6:R7" si="0">SUM(Q6,I6)</f>
        <v>40</v>
      </c>
    </row>
    <row r="7" spans="1:18" ht="12.75" x14ac:dyDescent="0.2">
      <c r="A7" s="50"/>
      <c r="B7" s="31"/>
      <c r="C7" s="31"/>
      <c r="D7" s="31"/>
      <c r="E7" s="31"/>
      <c r="F7" s="31"/>
      <c r="G7" s="31"/>
      <c r="H7" s="31"/>
      <c r="I7" s="20">
        <f>SUMPRODUCT(SUMIF(Senior[Senior Staff],'Jan 28-Feb 24'!B7:H7,Senior[Hours]))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Staff],'Jan 28-Feb 24'!J7:P7,Senior[Hours]))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 t="s">
        <v>62</v>
      </c>
      <c r="B9" s="33" t="s">
        <v>12</v>
      </c>
      <c r="C9" s="33" t="s">
        <v>12</v>
      </c>
      <c r="D9" s="33" t="s">
        <v>12</v>
      </c>
      <c r="E9" s="33" t="s">
        <v>12</v>
      </c>
      <c r="F9" s="33" t="s">
        <v>12</v>
      </c>
      <c r="G9" s="33"/>
      <c r="H9" s="33"/>
      <c r="I9" s="20">
        <f>SUMPRODUCT(SUMIF(SecShift[Security],'Jan 28-Feb 24'!B9:H9,SecShift[Hours]))</f>
        <v>40</v>
      </c>
      <c r="J9" s="38"/>
      <c r="K9" s="38"/>
      <c r="L9" s="38"/>
      <c r="M9" s="38"/>
      <c r="N9" s="38"/>
      <c r="O9" s="38"/>
      <c r="P9" s="38"/>
      <c r="Q9" s="20">
        <f>SUMPRODUCT(SUMIF(SecShift[Security],'Jan 28-Feb 24'!J9:P9,SecShift[Hours]))</f>
        <v>0</v>
      </c>
      <c r="R9" s="21">
        <f t="shared" ref="R9:R12" si="1">SUM(I9,Q9)</f>
        <v>40</v>
      </c>
    </row>
    <row r="10" spans="1:18" ht="12.75" x14ac:dyDescent="0.2">
      <c r="A10" s="51" t="s">
        <v>63</v>
      </c>
      <c r="B10" s="33" t="s">
        <v>12</v>
      </c>
      <c r="C10" s="33" t="s">
        <v>12</v>
      </c>
      <c r="D10" s="33" t="s">
        <v>12</v>
      </c>
      <c r="E10" s="33" t="s">
        <v>12</v>
      </c>
      <c r="F10" s="33" t="s">
        <v>12</v>
      </c>
      <c r="G10" s="33"/>
      <c r="H10" s="33"/>
      <c r="I10" s="20">
        <f>SUMPRODUCT(SUMIF(SecShift[Security],'Jan 28-Feb 24'!B10:H10,SecShift[Hours]))</f>
        <v>40</v>
      </c>
      <c r="J10" s="38"/>
      <c r="K10" s="38"/>
      <c r="L10" s="38"/>
      <c r="M10" s="38"/>
      <c r="N10" s="38"/>
      <c r="O10" s="38"/>
      <c r="P10" s="38"/>
      <c r="Q10" s="20">
        <f>SUMPRODUCT(SUMIF(SecShift[Security],'Jan 28-Feb 24'!J10:P10,SecShift[Hours]))</f>
        <v>0</v>
      </c>
      <c r="R10" s="21">
        <f t="shared" si="1"/>
        <v>40</v>
      </c>
    </row>
    <row r="11" spans="1:18" ht="12.75" x14ac:dyDescent="0.2">
      <c r="A11" s="51"/>
      <c r="B11" s="33"/>
      <c r="C11" s="33"/>
      <c r="D11" s="33"/>
      <c r="E11" s="33"/>
      <c r="F11" s="33"/>
      <c r="G11" s="33"/>
      <c r="H11" s="33"/>
      <c r="I11" s="20">
        <f>SUMPRODUCT(SUMIF(SecShift[Security],'Jan 28-Feb 24'!B11:H11,SecShift[Hours]))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SUMPRODUCT(SUMIF(SecShift[Security],'Jan 28-Feb 24'!J11:P11,SecShift[Hours]))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34"/>
      <c r="G12" s="34"/>
      <c r="H12" s="34"/>
      <c r="I12" s="20">
        <f>SUMPRODUCT(SUMIF(SecShift[Security],'Jan 28-Feb 24'!B12:H12,SecShift[Hours]))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SUMPRODUCT(SUMIF(SecShift[Security],'Jan 28-Feb 24'!J12:P12,SecShift[Hours]))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 t="s">
        <v>64</v>
      </c>
      <c r="B14" s="36" t="s">
        <v>47</v>
      </c>
      <c r="C14" s="36" t="s">
        <v>47</v>
      </c>
      <c r="D14" s="36" t="s">
        <v>47</v>
      </c>
      <c r="E14" s="36" t="s">
        <v>47</v>
      </c>
      <c r="F14" s="36"/>
      <c r="G14" s="36"/>
      <c r="H14" s="36"/>
      <c r="I14" s="20">
        <f>SUMPRODUCT(SUMIF(Gateshift[Gatehouse],'Jan 28-Feb 24'!B14:H14,Gateshift[Hours]))</f>
        <v>28</v>
      </c>
      <c r="J14" s="38"/>
      <c r="K14" s="38"/>
      <c r="L14" s="38"/>
      <c r="M14" s="38"/>
      <c r="N14" s="38"/>
      <c r="O14" s="38"/>
      <c r="P14" s="38"/>
      <c r="Q14" s="20">
        <f>SUMPRODUCT(SUMIF(Gateshift[Gatehouse],'Jan 28-Feb 24'!J14:P14,Gateshift[Hours]))</f>
        <v>0</v>
      </c>
      <c r="R14" s="21">
        <f t="shared" ref="R14:R18" si="2">SUM(I14,Q14)</f>
        <v>28</v>
      </c>
    </row>
    <row r="15" spans="1:18" ht="12.75" x14ac:dyDescent="0.2">
      <c r="A15" s="52" t="s">
        <v>65</v>
      </c>
      <c r="B15" s="36" t="s">
        <v>45</v>
      </c>
      <c r="C15" s="36" t="s">
        <v>45</v>
      </c>
      <c r="D15" s="36" t="s">
        <v>45</v>
      </c>
      <c r="E15" s="36" t="s">
        <v>45</v>
      </c>
      <c r="F15" s="36"/>
      <c r="G15" s="36"/>
      <c r="H15" s="36"/>
      <c r="I15" s="20">
        <f>SUMPRODUCT(SUMIF(Gateshift[Gatehouse],'Jan 28-Feb 24'!B15:H15,Gateshift[Hours]))</f>
        <v>28</v>
      </c>
      <c r="J15" s="38"/>
      <c r="K15" s="38"/>
      <c r="L15" s="38"/>
      <c r="M15" s="38"/>
      <c r="N15" s="38"/>
      <c r="O15" s="38"/>
      <c r="P15" s="38"/>
      <c r="Q15" s="20">
        <f>SUMPRODUCT(SUMIF(Gateshift[Gatehouse],'Jan 28-Feb 24'!J15:P15,Gateshift[Hours]))</f>
        <v>0</v>
      </c>
      <c r="R15" s="21">
        <f t="shared" si="2"/>
        <v>28</v>
      </c>
    </row>
    <row r="16" spans="1:18" ht="12.75" x14ac:dyDescent="0.2">
      <c r="A16" s="52"/>
      <c r="B16" s="36"/>
      <c r="C16" s="36"/>
      <c r="D16" s="36"/>
      <c r="E16" s="36"/>
      <c r="F16" s="36"/>
      <c r="G16" s="36"/>
      <c r="H16" s="36"/>
      <c r="I16" s="20">
        <f>SUMPRODUCT(SUMIF(Gateshift[Gatehouse],'Jan 28-Feb 24'!B16:H16,Gateshift[Hours]))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SUMPRODUCT(SUMIF(Gateshift[Gatehouse],'Jan 28-Feb 24'!J16:P16,Gateshift[Hours]))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37"/>
      <c r="G17" s="37"/>
      <c r="H17" s="37"/>
      <c r="I17" s="20">
        <f>SUMPRODUCT(SUMIF(Gateshift[Gatehouse],'Jan 28-Feb 24'!B17:H17,Gateshift[Hours]))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SUMPRODUCT(SUMIF(Gateshift[Gatehouse],'Jan 28-Feb 24'!J17:P17,Gateshift[Hours]))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36"/>
      <c r="G18" s="36"/>
      <c r="H18" s="36"/>
      <c r="I18" s="20">
        <f>SUMPRODUCT(SUMIF(Gateshift[Gatehouse],'Jan 28-Feb 24'!B18:H18,Gateshift[Hours]))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SUMPRODUCT(SUMIF(Gateshift[Gatehouse],'Jan 28-Feb 24'!J18:P18,Gateshift[Hours]))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35"/>
      <c r="D19" s="35"/>
      <c r="E19" s="35"/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38"/>
      <c r="G20" s="38"/>
      <c r="H20" s="38"/>
      <c r="I20" s="20">
        <f>SUMPRODUCT(SUMIF(MaintShift[Maintenance],'Jan 28-Feb 24'!B20:H20,MaintShift[Hours]))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SUMPRODUCT(SUMIF(MaintShift[Maintenance],'Jan 28-Feb 24'!J20:P20,MaintShift[Hours]))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38"/>
      <c r="G21" s="38"/>
      <c r="H21" s="38"/>
      <c r="I21" s="20">
        <f>SUMPRODUCT(SUMIF(MaintShift[Maintenance],'Jan 28-Feb 24'!B21:H21,MaintShift[Hours]))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SUMPRODUCT(SUMIF(MaintShift[Maintenance],'Jan 28-Feb 24'!J21:P21,MaintShift[Hours]))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38"/>
      <c r="G22" s="38"/>
      <c r="H22" s="38"/>
      <c r="I22" s="20">
        <f>SUMPRODUCT(SUMIF(MaintShift[Maintenance],'Jan 28-Feb 24'!B22:H22,MaintShift[Hours]))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SUMPRODUCT(SUMIF(MaintShift[Maintenance],'Jan 28-Feb 24'!J22:P22,MaintShift[Hours]))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38"/>
      <c r="G23" s="38"/>
      <c r="H23" s="38"/>
      <c r="I23" s="20">
        <f>SUMPRODUCT(SUMIF(MaintShift[Maintenance],'Jan 28-Feb 24'!B23:H23,MaintShift[Hours]))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SUMPRODUCT(SUMIF(MaintShift[Maintenance],'Jan 28-Feb 24'!J23:P23,MaintShift[Hours]))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38"/>
      <c r="G24" s="38"/>
      <c r="H24" s="38"/>
      <c r="I24" s="20">
        <f>SUMPRODUCT(SUMIF(MaintShift[Maintenance],'Jan 28-Feb 24'!B24:H24,MaintShift[Hours]))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SUMPRODUCT(SUMIF(MaintShift[Maintenance],'Jan 28-Feb 24'!J24:P24,MaintShift[Hours]))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38"/>
      <c r="G25" s="38"/>
      <c r="H25" s="38"/>
      <c r="I25" s="20">
        <f>SUMPRODUCT(SUMIF(MaintShift[Maintenance],'Jan 28-Feb 24'!B25:H25,MaintShift[Hours]))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SUMPRODUCT(SUMIF(MaintShift[Maintenance],'Jan 28-Feb 24'!J25:P25,MaintShift[Hours]))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39"/>
      <c r="G27" s="39"/>
      <c r="H27" s="39"/>
      <c r="I27" s="20">
        <f>SUMPRODUCT(SUMIF(Con[Concession],'Jan 28-Feb 24'!B27:H27,Con[Hours]))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SUMPRODUCT(SUMIF(Con[Concession],'Jan 28-Feb 24'!J27:P27,Con[Hours]))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39"/>
      <c r="G28" s="39"/>
      <c r="H28" s="39"/>
      <c r="I28" s="20">
        <f>SUMPRODUCT(SUMIF(Con[Concession],'Jan 28-Feb 24'!B28:H28,Con[Hours]))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SUMPRODUCT(SUMIF(Con[Concession],'Jan 28-Feb 24'!J28:P28,Con[Hours]))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39"/>
      <c r="F30" s="39"/>
      <c r="G30" s="39"/>
      <c r="H30" s="39"/>
      <c r="I30" s="28">
        <f>SUMPRODUCT(SUMIF(Vis[Visitor Services],'Jan 28-Feb 24'!B30:H30,Vis[Hours]))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Services],'Jan 28-Feb 24'!J30:P30,Vis[Hours]))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46">
        <f>G2+1</f>
        <v>44238</v>
      </c>
      <c r="F32" s="47" t="s">
        <v>6</v>
      </c>
      <c r="G32" s="48">
        <f>E32+13</f>
        <v>44251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44238</v>
      </c>
      <c r="C34" s="40">
        <f>B34+$A$3</f>
        <v>44239</v>
      </c>
      <c r="D34" s="40">
        <f>C34+A33</f>
        <v>44240</v>
      </c>
      <c r="E34" s="40">
        <f>D34+A33</f>
        <v>44241</v>
      </c>
      <c r="F34" s="40">
        <f>E34+A33</f>
        <v>44242</v>
      </c>
      <c r="G34" s="40">
        <f>F34+A33</f>
        <v>44243</v>
      </c>
      <c r="H34" s="40">
        <f>G34+A33</f>
        <v>44244</v>
      </c>
      <c r="I34" s="7" t="s">
        <v>31</v>
      </c>
      <c r="J34" s="40">
        <f>H34+A33</f>
        <v>44245</v>
      </c>
      <c r="K34" s="40">
        <f>J34+A33</f>
        <v>44246</v>
      </c>
      <c r="L34" s="40">
        <f>K34+A33</f>
        <v>44247</v>
      </c>
      <c r="M34" s="40">
        <f>L34+A33</f>
        <v>44248</v>
      </c>
      <c r="N34" s="40">
        <f>M34+A33</f>
        <v>44249</v>
      </c>
      <c r="O34" s="40">
        <f>N34+A33</f>
        <v>44250</v>
      </c>
      <c r="P34" s="40">
        <f>O34+A33</f>
        <v>44251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69"/>
      <c r="G35" s="31"/>
      <c r="H35" s="31"/>
      <c r="I35" s="20">
        <f>SUMPRODUCT(SUMIF(Senior[Senior Staff],'Jan 28-Feb 24'!B35:H35,Senior[Hours]))</f>
        <v>0</v>
      </c>
      <c r="J35" s="31"/>
      <c r="K35" s="31"/>
      <c r="L35" s="31"/>
      <c r="M35" s="31"/>
      <c r="N35" s="31"/>
      <c r="O35" s="31"/>
      <c r="P35" s="31"/>
      <c r="Q35" s="16">
        <f>SUMPRODUCT(SUMIF(Senior[Senior Staff],'Jan 28-Feb 24'!J35:P35,Senior[Hours]))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69"/>
      <c r="G36" s="31"/>
      <c r="H36" s="31"/>
      <c r="I36" s="20">
        <f>SUMPRODUCT(SUMIF(Senior[Senior Staff],'Jan 28-Feb 24'!B36:H36,Senior[Hours]))</f>
        <v>0</v>
      </c>
      <c r="J36" s="31"/>
      <c r="K36" s="31"/>
      <c r="L36" s="31"/>
      <c r="M36" s="31"/>
      <c r="N36" s="31"/>
      <c r="O36" s="31"/>
      <c r="P36" s="31"/>
      <c r="Q36" s="16">
        <f>SUMPRODUCT(SUMIF(Senior[Senior Staff],'Jan 28-Feb 24'!J36:P36,Senior[Hours]))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69"/>
      <c r="G37" s="31"/>
      <c r="H37" s="31"/>
      <c r="I37" s="20">
        <f>SUMPRODUCT(SUMIF(Senior[Senior Staff],'Jan 28-Feb 24'!B37:H37,Senior[Hours]))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Staff],'Jan 28-Feb 24'!J37:P37,Senior[Hours]))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70"/>
      <c r="G39" s="33"/>
      <c r="H39" s="33"/>
      <c r="I39" s="20">
        <f>SUMPRODUCT(SUMIF(SecShift[Security],'Jan 28-Feb 24'!B39:H39,SecShift[Hours]))</f>
        <v>0</v>
      </c>
      <c r="J39" s="38"/>
      <c r="K39" s="38"/>
      <c r="L39" s="38"/>
      <c r="M39" s="38"/>
      <c r="N39" s="38"/>
      <c r="O39" s="38"/>
      <c r="P39" s="38"/>
      <c r="Q39" s="20">
        <f>SUMPRODUCT(SUMIF(SecShift[Security],'Jan 28-Feb 24'!J39:P39,SecShift[Hours]))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70"/>
      <c r="G40" s="33"/>
      <c r="H40" s="33"/>
      <c r="I40" s="20">
        <f>SUMPRODUCT(SUMIF(SecShift[Security],'Jan 28-Feb 24'!B40:H40,SecShift[Hours]))</f>
        <v>0</v>
      </c>
      <c r="J40" s="38"/>
      <c r="K40" s="38"/>
      <c r="L40" s="38"/>
      <c r="M40" s="38"/>
      <c r="N40" s="38"/>
      <c r="O40" s="38"/>
      <c r="P40" s="38"/>
      <c r="Q40" s="20">
        <f>SUMPRODUCT(SUMIF(SecShift[Security],'Jan 28-Feb 24'!J40:P40,SecShift[Hours]))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70"/>
      <c r="G41" s="33"/>
      <c r="H41" s="33"/>
      <c r="I41" s="20">
        <f>SUMPRODUCT(SUMIF(SecShift[Security],'Jan 28-Feb 24'!B41:H41,SecShift[Hours]))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SUMPRODUCT(SUMIF(SecShift[Security],'Jan 28-Feb 24'!J41:P41,SecShift[Hours]))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71"/>
      <c r="G42" s="34"/>
      <c r="H42" s="34"/>
      <c r="I42" s="20">
        <f>SUMPRODUCT(SUMIF(SecShift[Security],'Jan 28-Feb 24'!B42:H42,SecShift[Hours]))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SUMPRODUCT(SUMIF(SecShift[Security],'Jan 28-Feb 24'!J42:P42,SecShift[Hours]))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76" t="s">
        <v>53</v>
      </c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72"/>
      <c r="G44" s="36"/>
      <c r="H44" s="36"/>
      <c r="I44" s="20">
        <f>SUMPRODUCT(SUMIF(Gateshift[Gatehouse],'Jan 28-Feb 24'!B44:H44,Gateshift[Hours]))</f>
        <v>0</v>
      </c>
      <c r="J44" s="38"/>
      <c r="K44" s="38"/>
      <c r="L44" s="38"/>
      <c r="M44" s="38"/>
      <c r="N44" s="38"/>
      <c r="O44" s="38"/>
      <c r="P44" s="38"/>
      <c r="Q44" s="20">
        <f>SUMPRODUCT(SUMIF(Gateshift[Gatehouse],'Jan 28-Feb 24'!J44:P44,Gateshift[Hours]))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72"/>
      <c r="G45" s="36"/>
      <c r="H45" s="36"/>
      <c r="I45" s="20">
        <f>SUMPRODUCT(SUMIF(Gateshift[Gatehouse],'Jan 28-Feb 24'!B45:H45,Gateshift[Hours]))</f>
        <v>0</v>
      </c>
      <c r="J45" s="38"/>
      <c r="K45" s="38"/>
      <c r="L45" s="38"/>
      <c r="M45" s="38"/>
      <c r="N45" s="38"/>
      <c r="O45" s="38"/>
      <c r="P45" s="38"/>
      <c r="Q45" s="20">
        <f>SUMPRODUCT(SUMIF(Gateshift[Gatehouse],'Jan 28-Feb 24'!J45:P45,Gateshift[Hours]))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72"/>
      <c r="G46" s="36"/>
      <c r="H46" s="36"/>
      <c r="I46" s="20">
        <f>SUMPRODUCT(SUMIF(Gateshift[Gatehouse],'Jan 28-Feb 24'!B46:H46,Gateshift[Hours]))</f>
        <v>0</v>
      </c>
      <c r="J46" s="38"/>
      <c r="K46" s="38"/>
      <c r="L46" s="38"/>
      <c r="M46" s="38"/>
      <c r="N46" s="38"/>
      <c r="O46" s="38"/>
      <c r="P46" s="38"/>
      <c r="Q46" s="20">
        <f>SUMPRODUCT(SUMIF(Gateshift[Gatehouse],'Jan 28-Feb 24'!J46:P46,Gateshift[Hours]))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73"/>
      <c r="G47" s="37"/>
      <c r="H47" s="37"/>
      <c r="I47" s="20">
        <f>SUMPRODUCT(SUMIF(Gateshift[Gatehouse],'Jan 28-Feb 24'!B47:H47,Gateshift[Hours]))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SUMPRODUCT(SUMIF(Gateshift[Gatehouse],'Jan 28-Feb 24'!J47:P47,Gateshift[Hours]))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72"/>
      <c r="G48" s="36"/>
      <c r="H48" s="36"/>
      <c r="I48" s="20">
        <f>SUMPRODUCT(SUMIF(Gateshift[Gatehouse],'Jan 28-Feb 24'!B48:H48,Gateshift[Hours]))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SUMPRODUCT(SUMIF(Gateshift[Gatehouse],'Jan 28-Feb 24'!J48:P48,Gateshift[Hours]))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68"/>
      <c r="D49" s="35"/>
      <c r="E49" s="35"/>
      <c r="F49" s="68"/>
      <c r="G49" s="35"/>
      <c r="H49" s="35"/>
      <c r="I49" s="43"/>
      <c r="J49" s="35"/>
      <c r="K49" s="35"/>
      <c r="L49" s="35"/>
      <c r="M49" s="35"/>
      <c r="N49" s="66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74"/>
      <c r="G50" s="38"/>
      <c r="H50" s="38"/>
      <c r="I50" s="20">
        <f>SUMPRODUCT(SUMIF(MaintShift[Maintenance],'Jan 28-Feb 24'!B50:H50,MaintShift[Hours]))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SUMPRODUCT(SUMIF(MaintShift[Maintenance],'Jan 28-Feb 24'!J50:P50,MaintShift[Hours]))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74"/>
      <c r="G51" s="38"/>
      <c r="H51" s="38"/>
      <c r="I51" s="20">
        <f>SUMPRODUCT(SUMIF(MaintShift[Maintenance],'Jan 28-Feb 24'!B51:H51,MaintShift[Hours]))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SUMPRODUCT(SUMIF(MaintShift[Maintenance],'Jan 28-Feb 24'!J51:P51,MaintShift[Hours]))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74"/>
      <c r="G52" s="38"/>
      <c r="H52" s="38"/>
      <c r="I52" s="20">
        <f>SUMPRODUCT(SUMIF(MaintShift[Maintenance],'Jan 28-Feb 24'!B52:H52,MaintShift[Hours]))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SUMPRODUCT(SUMIF(MaintShift[Maintenance],'Jan 28-Feb 24'!J52:P52,MaintShift[Hours]))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74"/>
      <c r="G53" s="38"/>
      <c r="H53" s="38"/>
      <c r="I53" s="20">
        <f>SUMPRODUCT(SUMIF(MaintShift[Maintenance],'Jan 28-Feb 24'!B53:H53,MaintShift[Hours]))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SUMPRODUCT(SUMIF(MaintShift[Maintenance],'Jan 28-Feb 24'!J53:P53,MaintShift[Hours]))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74"/>
      <c r="G54" s="38"/>
      <c r="H54" s="38"/>
      <c r="I54" s="20">
        <f>SUMPRODUCT(SUMIF(MaintShift[Maintenance],'Jan 28-Feb 24'!B54:H54,MaintShift[Hours]))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SUMPRODUCT(SUMIF(MaintShift[Maintenance],'Jan 28-Feb 24'!J54:P54,MaintShift[Hours]))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74"/>
      <c r="G55" s="38"/>
      <c r="H55" s="38"/>
      <c r="I55" s="20">
        <f>SUMPRODUCT(SUMIF(MaintShift[Maintenance],'Jan 28-Feb 24'!B55:H55,MaintShift[Hours]))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SUMPRODUCT(SUMIF(MaintShift[Maintenance],'Jan 28-Feb 24'!J55:P55,MaintShift[Hours]))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75"/>
      <c r="G57" s="39"/>
      <c r="H57" s="39"/>
      <c r="I57" s="20">
        <f>SUMPRODUCT(SUMIF(Con[Concession],'Jan 28-Feb 24'!B57:H57,Con[Hours]))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SUMPRODUCT(SUMIF(Con[Concession],'Jan 28-Feb 24'!J57:P57,Con[Hours]))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75"/>
      <c r="G58" s="39"/>
      <c r="H58" s="39"/>
      <c r="I58" s="20">
        <f>SUMPRODUCT(SUMIF(Con[Concession],'Jan 28-Feb 24'!B58:H58,Con[Hours]))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SUMPRODUCT(SUMIF(Con[Concession],'Jan 28-Feb 24'!J58:P58,Con[Hours]))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75"/>
      <c r="G60" s="39"/>
      <c r="H60" s="39"/>
      <c r="I60" s="28">
        <f>SUMPRODUCT(SUMIF(Vis[Visitor Services],'Jan 28-Feb 24'!B60:H60,Vis[Hours]))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Services],'Jan 28-Feb 24'!J60:P60,Vis[Hours]))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InputMessage="1" showErrorMessage="1" error="Must pick a predetermined shift from the drop down list." sqref="J5:P7 J35:P37 B35:H37 B5:H7">
      <formula1>INDIRECT("Senior[Senior Staff]")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B39:H42 B9:H12">
      <formula1>INDIRECT("SecShift[Security]")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ErrorMessage="1" error="Must pick a predetermined shift from the drop down list." sqref="J14:P18 J44:P48 B44:H48 B14:H18">
      <formula1>INDIRECT("Gateshift[Gatehouse]")</formula1>
    </dataValidation>
    <dataValidation type="list" allowBlank="1" showErrorMessage="1" error="Must pick a predetermined shift from the drop down list." sqref="J9:P12 J39:P42">
      <formula1>INDIRECT("SecShift[Security]")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4337" r:id="rId4" name="CommandButton18">
          <controlPr defaultSize="0" autoLine="0" r:id="rId5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14337" r:id="rId4" name="CommandButton18"/>
      </mc:Fallback>
    </mc:AlternateContent>
    <mc:AlternateContent xmlns:mc="http://schemas.openxmlformats.org/markup-compatibility/2006">
      <mc:Choice Requires="x14">
        <control shapeId="14338" r:id="rId6" name="CommandButton19">
          <controlPr defaultSize="0" autoLine="0" r:id="rId7">
            <anchor moveWithCells="1">
              <from>
                <xdr:col>7</xdr:col>
                <xdr:colOff>95250</xdr:colOff>
                <xdr:row>31</xdr:row>
                <xdr:rowOff>9525</xdr:rowOff>
              </from>
              <to>
                <xdr:col>8</xdr:col>
                <xdr:colOff>247650</xdr:colOff>
                <xdr:row>32</xdr:row>
                <xdr:rowOff>123825</xdr:rowOff>
              </to>
            </anchor>
          </controlPr>
        </control>
      </mc:Choice>
      <mc:Fallback>
        <control shapeId="14338" r:id="rId6" name="CommandButton19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R62"/>
  <sheetViews>
    <sheetView zoomScale="70" zoomScaleNormal="70" workbookViewId="0">
      <pane xSplit="1" topLeftCell="B1" activePane="topRight" state="frozen"/>
      <selection activeCell="A9" sqref="A9"/>
      <selection pane="topRight" activeCell="M45" sqref="M45"/>
    </sheetView>
  </sheetViews>
  <sheetFormatPr defaultColWidth="14.42578125" defaultRowHeight="15.75" customHeight="1" x14ac:dyDescent="0.2"/>
  <cols>
    <col min="1" max="1" width="18.28515625" customWidth="1"/>
    <col min="2" max="4" width="18.42578125" customWidth="1"/>
    <col min="5" max="5" width="21.42578125" bestFit="1" customWidth="1"/>
    <col min="6" max="8" width="18.42578125" customWidth="1"/>
    <col min="9" max="9" width="11.42578125" customWidth="1"/>
    <col min="10" max="16" width="18.42578125" customWidth="1"/>
    <col min="17" max="17" width="11.42578125" customWidth="1"/>
    <col min="18" max="18" width="11.28515625" customWidth="1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46">
        <v>44252</v>
      </c>
      <c r="F2" s="47" t="s">
        <v>6</v>
      </c>
      <c r="G2" s="48">
        <f>E2+13</f>
        <v>44265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44252</v>
      </c>
      <c r="C4" s="40">
        <f>B4+$A$3</f>
        <v>44253</v>
      </c>
      <c r="D4" s="40">
        <f>C4+A3</f>
        <v>44254</v>
      </c>
      <c r="E4" s="40">
        <f>D4+A3</f>
        <v>44255</v>
      </c>
      <c r="F4" s="40">
        <f>E4+A3</f>
        <v>44256</v>
      </c>
      <c r="G4" s="40">
        <f>F4+A3</f>
        <v>44257</v>
      </c>
      <c r="H4" s="40">
        <f>G4+A3</f>
        <v>44258</v>
      </c>
      <c r="I4" s="7" t="s">
        <v>31</v>
      </c>
      <c r="J4" s="40">
        <f>H4+A3</f>
        <v>44259</v>
      </c>
      <c r="K4" s="40">
        <f>J4+A3</f>
        <v>44260</v>
      </c>
      <c r="L4" s="40">
        <f>K4+A3</f>
        <v>44261</v>
      </c>
      <c r="M4" s="40">
        <f>L4+A3</f>
        <v>44262</v>
      </c>
      <c r="N4" s="40">
        <f>M4+A3</f>
        <v>44263</v>
      </c>
      <c r="O4" s="40">
        <f>N4+A3</f>
        <v>44264</v>
      </c>
      <c r="P4" s="40">
        <f>O4+A3</f>
        <v>44265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31"/>
      <c r="F5" s="31"/>
      <c r="G5" s="31"/>
      <c r="H5" s="31"/>
      <c r="I5" s="20">
        <f>SUMPRODUCT(SUMIF(Senior[Senior Staff],'Feb 25-Mar 24'!B5:H5,Senior[Hours]))</f>
        <v>0</v>
      </c>
      <c r="J5" s="31"/>
      <c r="K5" s="31"/>
      <c r="L5" s="31"/>
      <c r="M5" s="31"/>
      <c r="N5" s="31"/>
      <c r="O5" s="31"/>
      <c r="P5" s="31"/>
      <c r="Q5" s="16">
        <f>SUMPRODUCT(SUMIF(Senior[Senior Staff],'Feb 25-Mar 24'!J5:P5,Senior[Hours]))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31"/>
      <c r="F6" s="31"/>
      <c r="G6" s="31"/>
      <c r="H6" s="31"/>
      <c r="I6" s="20">
        <f>SUMPRODUCT(SUMIF(Senior[Senior Staff],'Feb 25-Mar 24'!B6:H6,Senior[Hours]))</f>
        <v>0</v>
      </c>
      <c r="J6" s="31"/>
      <c r="K6" s="31"/>
      <c r="L6" s="31"/>
      <c r="M6" s="31"/>
      <c r="N6" s="31"/>
      <c r="O6" s="31"/>
      <c r="P6" s="31"/>
      <c r="Q6" s="16">
        <f>SUMPRODUCT(SUMIF(Senior[Senior Staff],'Feb 25-Mar 24'!J6:P6,Senior[Hours]))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31"/>
      <c r="F7" s="31"/>
      <c r="G7" s="31"/>
      <c r="H7" s="31"/>
      <c r="I7" s="20">
        <f>SUMPRODUCT(SUMIF(Senior[Senior Staff],'Feb 25-Mar 24'!B7:H7,Senior[Hours]))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Staff],'Feb 25-Mar 24'!J7:P7,Senior[Hours]))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33"/>
      <c r="F9" s="33"/>
      <c r="G9" s="33"/>
      <c r="H9" s="33"/>
      <c r="I9" s="20">
        <f>SUMPRODUCT(SUMIF(SecShift[Security],'Feb 25-Mar 24'!B9:H9,SecShift[Hours]))</f>
        <v>0</v>
      </c>
      <c r="J9" s="38"/>
      <c r="K9" s="38"/>
      <c r="L9" s="38"/>
      <c r="M9" s="38"/>
      <c r="N9" s="38"/>
      <c r="O9" s="38"/>
      <c r="P9" s="38"/>
      <c r="Q9" s="20">
        <f>SUMPRODUCT(SUMIF(SecShift[Security],'Feb 25-Mar 24'!J9:P9,SecShift[Hours]))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33"/>
      <c r="F10" s="33"/>
      <c r="G10" s="33"/>
      <c r="H10" s="33"/>
      <c r="I10" s="20">
        <f>SUMPRODUCT(SUMIF(SecShift[Security],'Feb 25-Mar 24'!B10:H10,SecShift[Hours]))</f>
        <v>0</v>
      </c>
      <c r="J10" s="38"/>
      <c r="K10" s="38"/>
      <c r="L10" s="38"/>
      <c r="M10" s="38"/>
      <c r="N10" s="38"/>
      <c r="O10" s="38"/>
      <c r="P10" s="38"/>
      <c r="Q10" s="20">
        <f>SUMPRODUCT(SUMIF(SecShift[Security],'Feb 25-Mar 24'!J10:P10,SecShift[Hours]))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33"/>
      <c r="F11" s="33"/>
      <c r="G11" s="33"/>
      <c r="H11" s="33"/>
      <c r="I11" s="20">
        <f>SUMPRODUCT(SUMIF(SecShift[Security],'Feb 25-Mar 24'!B11:H11,SecShift[Hours]))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SUMPRODUCT(SUMIF(SecShift[Security],'Feb 25-Mar 24'!J11:P11,SecShift[Hours]))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34"/>
      <c r="G12" s="34"/>
      <c r="H12" s="34"/>
      <c r="I12" s="20">
        <f>SUMPRODUCT(SUMIF(SecShift[Security],'Feb 25-Mar 24'!B12:H12,SecShift[Hours]))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SUMPRODUCT(SUMIF(SecShift[Security],'Feb 25-Mar 24'!J12:P12,SecShift[Hours]))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36"/>
      <c r="F14" s="36"/>
      <c r="G14" s="36"/>
      <c r="H14" s="36"/>
      <c r="I14" s="20">
        <f>SUMPRODUCT(SUMIF(Gateshift[Gatehouse],'Feb 25-Mar 24'!B14:H14,Gateshift[Hours]))</f>
        <v>0</v>
      </c>
      <c r="J14" s="38"/>
      <c r="K14" s="38"/>
      <c r="L14" s="38"/>
      <c r="M14" s="38"/>
      <c r="N14" s="38"/>
      <c r="O14" s="38"/>
      <c r="P14" s="38"/>
      <c r="Q14" s="20">
        <f>SUMPRODUCT(SUMIF(Gateshift[Gatehouse],'Feb 25-Mar 24'!J14:P14,Gateshift[Hours]))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36"/>
      <c r="F15" s="36"/>
      <c r="G15" s="36"/>
      <c r="H15" s="36"/>
      <c r="I15" s="20">
        <f>SUMPRODUCT(SUMIF(Gateshift[Gatehouse],'Feb 25-Mar 24'!B15:H15,Gateshift[Hours]))</f>
        <v>0</v>
      </c>
      <c r="J15" s="38"/>
      <c r="K15" s="38"/>
      <c r="L15" s="38"/>
      <c r="M15" s="38"/>
      <c r="N15" s="38"/>
      <c r="O15" s="38"/>
      <c r="P15" s="38"/>
      <c r="Q15" s="20">
        <f>SUMPRODUCT(SUMIF(Gateshift[Gatehouse],'Feb 25-Mar 24'!J15:P15,Gateshift[Hours]))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36"/>
      <c r="F16" s="36"/>
      <c r="G16" s="36"/>
      <c r="H16" s="36"/>
      <c r="I16" s="20">
        <f>SUMPRODUCT(SUMIF(Gateshift[Gatehouse],'Feb 25-Mar 24'!B16:H16,Gateshift[Hours]))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SUMPRODUCT(SUMIF(Gateshift[Gatehouse],'Feb 25-Mar 24'!J16:P16,Gateshift[Hours]))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37"/>
      <c r="G17" s="37"/>
      <c r="H17" s="37"/>
      <c r="I17" s="20">
        <f>SUMPRODUCT(SUMIF(Gateshift[Gatehouse],'Feb 25-Mar 24'!B17:H17,Gateshift[Hours]))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SUMPRODUCT(SUMIF(Gateshift[Gatehouse],'Feb 25-Mar 24'!J17:P17,Gateshift[Hours]))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36"/>
      <c r="G18" s="36"/>
      <c r="H18" s="36"/>
      <c r="I18" s="20">
        <f>SUMPRODUCT(SUMIF(Gateshift[Gatehouse],'Feb 25-Mar 24'!B18:H18,Gateshift[Hours]))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SUMPRODUCT(SUMIF(Gateshift[Gatehouse],'Feb 25-Mar 24'!J18:P18,Gateshift[Hours]))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35"/>
      <c r="D19" s="35"/>
      <c r="E19" s="35"/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38"/>
      <c r="G20" s="38"/>
      <c r="H20" s="38"/>
      <c r="I20" s="20">
        <f>SUMPRODUCT(SUMIF(MaintShift[Maintenance],'Feb 25-Mar 24'!B20:H20,MaintShift[Hours]))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SUMPRODUCT(SUMIF(MaintShift[Maintenance],'Feb 25-Mar 24'!J20:P20,MaintShift[Hours]))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38"/>
      <c r="G21" s="38"/>
      <c r="H21" s="38"/>
      <c r="I21" s="20">
        <f>SUMPRODUCT(SUMIF(MaintShift[Maintenance],'Feb 25-Mar 24'!B21:H21,MaintShift[Hours]))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SUMPRODUCT(SUMIF(MaintShift[Maintenance],'Feb 25-Mar 24'!J21:P21,MaintShift[Hours]))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38"/>
      <c r="G22" s="38"/>
      <c r="H22" s="38"/>
      <c r="I22" s="20">
        <f>SUMPRODUCT(SUMIF(MaintShift[Maintenance],'Feb 25-Mar 24'!B22:H22,MaintShift[Hours]))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SUMPRODUCT(SUMIF(MaintShift[Maintenance],'Feb 25-Mar 24'!J22:P22,MaintShift[Hours]))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38"/>
      <c r="G23" s="38"/>
      <c r="H23" s="38"/>
      <c r="I23" s="20">
        <f>SUMPRODUCT(SUMIF(MaintShift[Maintenance],'Feb 25-Mar 24'!B23:H23,MaintShift[Hours]))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SUMPRODUCT(SUMIF(MaintShift[Maintenance],'Feb 25-Mar 24'!J23:P23,MaintShift[Hours]))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38"/>
      <c r="G24" s="38"/>
      <c r="H24" s="38"/>
      <c r="I24" s="20">
        <f>SUMPRODUCT(SUMIF(MaintShift[Maintenance],'Feb 25-Mar 24'!B24:H24,MaintShift[Hours]))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SUMPRODUCT(SUMIF(MaintShift[Maintenance],'Feb 25-Mar 24'!J24:P24,MaintShift[Hours]))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38"/>
      <c r="G25" s="38"/>
      <c r="H25" s="38"/>
      <c r="I25" s="20">
        <f>SUMPRODUCT(SUMIF(MaintShift[Maintenance],'Feb 25-Mar 24'!B25:H25,MaintShift[Hours]))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SUMPRODUCT(SUMIF(MaintShift[Maintenance],'Feb 25-Mar 24'!J25:P25,MaintShift[Hours]))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39"/>
      <c r="G27" s="39"/>
      <c r="H27" s="39"/>
      <c r="I27" s="20">
        <f>SUMPRODUCT(SUMIF(Con[Concession],'Feb 25-Mar 24'!B27:H27,Con[Hours]))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SUMPRODUCT(SUMIF(Con[Concession],'Feb 25-Mar 24'!J27:P27,Con[Hours]))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39"/>
      <c r="G28" s="39"/>
      <c r="H28" s="39"/>
      <c r="I28" s="20">
        <f>SUMPRODUCT(SUMIF(Con[Concession],'Feb 25-Mar 24'!B28:H28,Con[Hours]))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SUMPRODUCT(SUMIF(Con[Concession],'Feb 25-Mar 24'!J28:P28,Con[Hours]))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39"/>
      <c r="F30" s="39"/>
      <c r="G30" s="39"/>
      <c r="H30" s="39"/>
      <c r="I30" s="28">
        <f>SUMPRODUCT(SUMIF(Vis[Visitor Services],'Feb 25-Mar 24'!B30:H30,Vis[Hours]))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Services],'Feb 25-Mar 24'!J30:P30,Vis[Hours]))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46">
        <f>G2+1</f>
        <v>44266</v>
      </c>
      <c r="F32" s="47" t="s">
        <v>6</v>
      </c>
      <c r="G32" s="48">
        <f>E32+13</f>
        <v>44279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44266</v>
      </c>
      <c r="C34" s="40">
        <f>B34+$A$3</f>
        <v>44267</v>
      </c>
      <c r="D34" s="40">
        <f>C34+A33</f>
        <v>44268</v>
      </c>
      <c r="E34" s="40">
        <f>D34+A33</f>
        <v>44269</v>
      </c>
      <c r="F34" s="40">
        <f>E34+A33</f>
        <v>44270</v>
      </c>
      <c r="G34" s="40">
        <f>F34+A33</f>
        <v>44271</v>
      </c>
      <c r="H34" s="40">
        <f>G34+A33</f>
        <v>44272</v>
      </c>
      <c r="I34" s="7" t="s">
        <v>31</v>
      </c>
      <c r="J34" s="40">
        <f>H34+A33</f>
        <v>44273</v>
      </c>
      <c r="K34" s="40">
        <f>J34+A33</f>
        <v>44274</v>
      </c>
      <c r="L34" s="40">
        <f>K34+A33</f>
        <v>44275</v>
      </c>
      <c r="M34" s="40">
        <f>L34+A33</f>
        <v>44276</v>
      </c>
      <c r="N34" s="40">
        <f>M34+A33</f>
        <v>44277</v>
      </c>
      <c r="O34" s="40">
        <f>N34+A33</f>
        <v>44278</v>
      </c>
      <c r="P34" s="40">
        <f>O34+A33</f>
        <v>44279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31"/>
      <c r="G35" s="31"/>
      <c r="H35" s="31"/>
      <c r="I35" s="20">
        <f>SUMPRODUCT(SUMIF(Senior[Senior Staff],'Feb 25-Mar 24'!B35:H35,Senior[Hours]))</f>
        <v>0</v>
      </c>
      <c r="J35" s="31"/>
      <c r="K35" s="31"/>
      <c r="L35" s="31"/>
      <c r="M35" s="31"/>
      <c r="N35" s="31"/>
      <c r="O35" s="31"/>
      <c r="P35" s="31"/>
      <c r="Q35" s="16">
        <f>SUMPRODUCT(SUMIF(Senior[Senior Staff],'Feb 25-Mar 24'!J35:P35,Senior[Hours]))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31"/>
      <c r="G36" s="31"/>
      <c r="H36" s="31"/>
      <c r="I36" s="20">
        <f>SUMPRODUCT(SUMIF(Senior[Senior Staff],'Feb 25-Mar 24'!B36:H36,Senior[Hours]))</f>
        <v>0</v>
      </c>
      <c r="J36" s="31"/>
      <c r="K36" s="31"/>
      <c r="L36" s="31"/>
      <c r="M36" s="31"/>
      <c r="N36" s="31"/>
      <c r="O36" s="31"/>
      <c r="P36" s="31"/>
      <c r="Q36" s="16">
        <f>SUMPRODUCT(SUMIF(Senior[Senior Staff],'Feb 25-Mar 24'!J36:P36,Senior[Hours]))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31"/>
      <c r="G37" s="31"/>
      <c r="H37" s="31"/>
      <c r="I37" s="20">
        <f>SUMPRODUCT(SUMIF(Senior[Senior Staff],'Feb 25-Mar 24'!B37:H37,Senior[Hours]))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Staff],'Feb 25-Mar 24'!J37:P37,Senior[Hours]))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33"/>
      <c r="G39" s="33"/>
      <c r="H39" s="33"/>
      <c r="I39" s="20">
        <f>SUMPRODUCT(SUMIF(SecShift[Security],'Feb 25-Mar 24'!B39:H39,SecShift[Hours]))</f>
        <v>0</v>
      </c>
      <c r="J39" s="38"/>
      <c r="K39" s="38"/>
      <c r="L39" s="38"/>
      <c r="M39" s="38"/>
      <c r="N39" s="38"/>
      <c r="O39" s="38"/>
      <c r="P39" s="38"/>
      <c r="Q39" s="20">
        <f>SUMPRODUCT(SUMIF(SecShift[Security],'Feb 25-Mar 24'!J39:P39,SecShift[Hours]))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33"/>
      <c r="G40" s="33"/>
      <c r="H40" s="33"/>
      <c r="I40" s="20">
        <f>SUMPRODUCT(SUMIF(SecShift[Security],'Feb 25-Mar 24'!B40:H40,SecShift[Hours]))</f>
        <v>0</v>
      </c>
      <c r="J40" s="38"/>
      <c r="K40" s="38"/>
      <c r="L40" s="38"/>
      <c r="M40" s="38"/>
      <c r="N40" s="38"/>
      <c r="O40" s="38"/>
      <c r="P40" s="38"/>
      <c r="Q40" s="20">
        <f>SUMPRODUCT(SUMIF(SecShift[Security],'Feb 25-Mar 24'!J40:P40,SecShift[Hours]))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33"/>
      <c r="G41" s="33"/>
      <c r="H41" s="33"/>
      <c r="I41" s="20">
        <f>SUMPRODUCT(SUMIF(SecShift[Security],'Feb 25-Mar 24'!B41:H41,SecShift[Hours]))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SUMPRODUCT(SUMIF(SecShift[Security],'Feb 25-Mar 24'!J41:P41,SecShift[Hours]))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34"/>
      <c r="G42" s="34"/>
      <c r="H42" s="34"/>
      <c r="I42" s="20">
        <f>SUMPRODUCT(SUMIF(SecShift[Security],'Feb 25-Mar 24'!B42:H42,SecShift[Hours]))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SUMPRODUCT(SUMIF(SecShift[Security],'Feb 25-Mar 24'!J42:P42,SecShift[Hours]))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35"/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36"/>
      <c r="G44" s="36"/>
      <c r="H44" s="36"/>
      <c r="I44" s="20">
        <f>SUMPRODUCT(SUMIF(Gateshift[Gatehouse],'Feb 25-Mar 24'!B44:H44,Gateshift[Hours]))</f>
        <v>0</v>
      </c>
      <c r="J44" s="38"/>
      <c r="K44" s="38"/>
      <c r="L44" s="38"/>
      <c r="M44" s="38"/>
      <c r="N44" s="38"/>
      <c r="O44" s="38"/>
      <c r="P44" s="38"/>
      <c r="Q44" s="20">
        <f>SUMPRODUCT(SUMIF(Gateshift[Gatehouse],'Feb 25-Mar 24'!J44:P44,Gateshift[Hours]))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36"/>
      <c r="G45" s="36"/>
      <c r="H45" s="36"/>
      <c r="I45" s="20">
        <f>SUMPRODUCT(SUMIF(Gateshift[Gatehouse],'Feb 25-Mar 24'!B45:H45,Gateshift[Hours]))</f>
        <v>0</v>
      </c>
      <c r="J45" s="38"/>
      <c r="K45" s="38"/>
      <c r="L45" s="38"/>
      <c r="M45" s="38"/>
      <c r="N45" s="38"/>
      <c r="O45" s="38"/>
      <c r="P45" s="38"/>
      <c r="Q45" s="20">
        <f>SUMPRODUCT(SUMIF(Gateshift[Gatehouse],'Feb 25-Mar 24'!J45:P45,Gateshift[Hours]))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36"/>
      <c r="G46" s="36"/>
      <c r="H46" s="36"/>
      <c r="I46" s="20">
        <f>SUMPRODUCT(SUMIF(Gateshift[Gatehouse],'Feb 25-Mar 24'!B46:H46,Gateshift[Hours]))</f>
        <v>0</v>
      </c>
      <c r="J46" s="38"/>
      <c r="K46" s="38"/>
      <c r="L46" s="38"/>
      <c r="M46" s="38"/>
      <c r="N46" s="38"/>
      <c r="O46" s="38"/>
      <c r="P46" s="38"/>
      <c r="Q46" s="20">
        <f>SUMPRODUCT(SUMIF(Gateshift[Gatehouse],'Feb 25-Mar 24'!J46:P46,Gateshift[Hours]))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37"/>
      <c r="G47" s="37"/>
      <c r="H47" s="37"/>
      <c r="I47" s="20">
        <f>SUMPRODUCT(SUMIF(Gateshift[Gatehouse],'Feb 25-Mar 24'!B47:H47,Gateshift[Hours]))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SUMPRODUCT(SUMIF(Gateshift[Gatehouse],'Feb 25-Mar 24'!J47:P47,Gateshift[Hours]))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36"/>
      <c r="G48" s="36"/>
      <c r="H48" s="36"/>
      <c r="I48" s="20">
        <f>SUMPRODUCT(SUMIF(Gateshift[Gatehouse],'Feb 25-Mar 24'!B48:H48,Gateshift[Hours]))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SUMPRODUCT(SUMIF(Gateshift[Gatehouse],'Feb 25-Mar 24'!J48:P48,Gateshift[Hours]))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35"/>
      <c r="G49" s="35"/>
      <c r="H49" s="35"/>
      <c r="I49" s="43"/>
      <c r="J49" s="35"/>
      <c r="K49" s="35"/>
      <c r="L49" s="35"/>
      <c r="M49" s="35"/>
      <c r="N49" s="66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38"/>
      <c r="G50" s="38"/>
      <c r="H50" s="38"/>
      <c r="I50" s="20">
        <f>SUMPRODUCT(SUMIF(MaintShift[Maintenance],'Feb 25-Mar 24'!B50:H50,MaintShift[Hours]))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SUMPRODUCT(SUMIF(MaintShift[Maintenance],'Feb 25-Mar 24'!J50:P50,MaintShift[Hours]))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38"/>
      <c r="G51" s="38"/>
      <c r="H51" s="38"/>
      <c r="I51" s="20">
        <f>SUMPRODUCT(SUMIF(MaintShift[Maintenance],'Feb 25-Mar 24'!B51:H51,MaintShift[Hours]))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SUMPRODUCT(SUMIF(MaintShift[Maintenance],'Feb 25-Mar 24'!J51:P51,MaintShift[Hours]))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38"/>
      <c r="G52" s="38"/>
      <c r="H52" s="38"/>
      <c r="I52" s="20">
        <f>SUMPRODUCT(SUMIF(MaintShift[Maintenance],'Feb 25-Mar 24'!B52:H52,MaintShift[Hours]))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SUMPRODUCT(SUMIF(MaintShift[Maintenance],'Feb 25-Mar 24'!J52:P52,MaintShift[Hours]))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38"/>
      <c r="G53" s="38"/>
      <c r="H53" s="38"/>
      <c r="I53" s="20">
        <f>SUMPRODUCT(SUMIF(MaintShift[Maintenance],'Feb 25-Mar 24'!B53:H53,MaintShift[Hours]))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SUMPRODUCT(SUMIF(MaintShift[Maintenance],'Feb 25-Mar 24'!J53:P53,MaintShift[Hours]))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38"/>
      <c r="G54" s="38"/>
      <c r="H54" s="38"/>
      <c r="I54" s="20">
        <f>SUMPRODUCT(SUMIF(MaintShift[Maintenance],'Feb 25-Mar 24'!B54:H54,MaintShift[Hours]))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SUMPRODUCT(SUMIF(MaintShift[Maintenance],'Feb 25-Mar 24'!J54:P54,MaintShift[Hours]))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38"/>
      <c r="G55" s="38"/>
      <c r="H55" s="38"/>
      <c r="I55" s="20">
        <f>SUMPRODUCT(SUMIF(MaintShift[Maintenance],'Feb 25-Mar 24'!B55:H55,MaintShift[Hours]))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SUMPRODUCT(SUMIF(MaintShift[Maintenance],'Feb 25-Mar 24'!J55:P55,MaintShift[Hours]))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39"/>
      <c r="G57" s="39"/>
      <c r="H57" s="39"/>
      <c r="I57" s="20">
        <f>SUMPRODUCT(SUMIF(Con[Concession],'Feb 25-Mar 24'!B57:H57,Con[Hours]))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SUMPRODUCT(SUMIF(Con[Concession],'Feb 25-Mar 24'!J57:P57,Con[Hours]))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39"/>
      <c r="G58" s="39"/>
      <c r="H58" s="39"/>
      <c r="I58" s="20">
        <f>SUMPRODUCT(SUMIF(Con[Concession],'Feb 25-Mar 24'!B58:H58,Con[Hours]))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SUMPRODUCT(SUMIF(Con[Concession],'Feb 25-Mar 24'!J58:P58,Con[Hours]))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39"/>
      <c r="G60" s="39"/>
      <c r="H60" s="39"/>
      <c r="I60" s="28">
        <f>SUMPRODUCT(SUMIF(Vis[Visitor Services],'Feb 25-Mar 24'!B60:H60,Vis[Hours]))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Services],'Feb 25-Mar 24'!J60:P60,Vis[Hours]))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32:C32"/>
    <mergeCell ref="H32:R33"/>
    <mergeCell ref="A33:G33"/>
    <mergeCell ref="A2:C2"/>
    <mergeCell ref="H2:R3"/>
    <mergeCell ref="A3:G3"/>
  </mergeCells>
  <dataValidations count="7">
    <dataValidation type="list" allowBlank="1" showErrorMessage="1" error="Must pick a predetermined shift from the drop down list." sqref="J9:P12 J39:P42">
      <formula1>INDIRECT("SecShift[Security]")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5:P7 J35:P37 B5:H7 B35:H37">
      <formula1>INDIRECT("Senior[Senior Staff]")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109" r:id="rId4" name="CommandButton1">
          <controlPr defaultSize="0" autoLine="0" autoPict="0" r:id="rId5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1109" r:id="rId4" name="CommandButton1"/>
      </mc:Fallback>
    </mc:AlternateContent>
    <mc:AlternateContent xmlns:mc="http://schemas.openxmlformats.org/markup-compatibility/2006">
      <mc:Choice Requires="x14">
        <control shapeId="1116" r:id="rId6" name="CommandButton2">
          <controlPr defaultSize="0" autoLine="0" r:id="rId7">
            <anchor moveWithCells="1">
              <from>
                <xdr:col>7</xdr:col>
                <xdr:colOff>95250</xdr:colOff>
                <xdr:row>31</xdr:row>
                <xdr:rowOff>9525</xdr:rowOff>
              </from>
              <to>
                <xdr:col>8</xdr:col>
                <xdr:colOff>247650</xdr:colOff>
                <xdr:row>32</xdr:row>
                <xdr:rowOff>123825</xdr:rowOff>
              </to>
            </anchor>
          </controlPr>
        </control>
      </mc:Choice>
      <mc:Fallback>
        <control shapeId="1116" r:id="rId6" name="CommandButton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outlinePr summaryBelow="0" summaryRight="0"/>
    <pageSetUpPr fitToPage="1"/>
  </sheetPr>
  <dimension ref="A1:R62"/>
  <sheetViews>
    <sheetView zoomScale="70" zoomScaleNormal="70" workbookViewId="0">
      <pane xSplit="1" topLeftCell="B1" activePane="topRight" state="frozen"/>
      <selection activeCell="A7" sqref="A7"/>
      <selection pane="topRight" activeCell="L39" sqref="L39"/>
    </sheetView>
  </sheetViews>
  <sheetFormatPr defaultColWidth="14.42578125" defaultRowHeight="15.75" customHeight="1" x14ac:dyDescent="0.2"/>
  <cols>
    <col min="1" max="1" width="18.28515625" style="44" customWidth="1"/>
    <col min="2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46">
        <v>44280</v>
      </c>
      <c r="F2" s="47" t="s">
        <v>6</v>
      </c>
      <c r="G2" s="48">
        <f>E2+13</f>
        <v>44293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44280</v>
      </c>
      <c r="C4" s="40">
        <f>B4+$A$3</f>
        <v>44281</v>
      </c>
      <c r="D4" s="40">
        <f>C4+A3</f>
        <v>44282</v>
      </c>
      <c r="E4" s="40">
        <f>D4+A3</f>
        <v>44283</v>
      </c>
      <c r="F4" s="40">
        <f>E4+A3</f>
        <v>44284</v>
      </c>
      <c r="G4" s="40">
        <f>F4+A3</f>
        <v>44285</v>
      </c>
      <c r="H4" s="40">
        <f>G4+A3</f>
        <v>44286</v>
      </c>
      <c r="I4" s="7" t="s">
        <v>31</v>
      </c>
      <c r="J4" s="40">
        <f>H4+A3</f>
        <v>44287</v>
      </c>
      <c r="K4" s="40">
        <f>J4+A3</f>
        <v>44288</v>
      </c>
      <c r="L4" s="40">
        <f>K4+A3</f>
        <v>44289</v>
      </c>
      <c r="M4" s="40">
        <f>L4+A3</f>
        <v>44290</v>
      </c>
      <c r="N4" s="40">
        <f>M4+A3</f>
        <v>44291</v>
      </c>
      <c r="O4" s="40">
        <f>N4+A3</f>
        <v>44292</v>
      </c>
      <c r="P4" s="40">
        <f>O4+A3</f>
        <v>44293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31"/>
      <c r="F5" s="31"/>
      <c r="G5" s="31"/>
      <c r="H5" s="31"/>
      <c r="I5" s="20">
        <f>SUMPRODUCT(SUMIF(Senior[Senior Staff],'Mar 25-Apr 21'!B5:H5,Senior[Hours]))</f>
        <v>0</v>
      </c>
      <c r="J5" s="31"/>
      <c r="K5" s="69"/>
      <c r="L5" s="31"/>
      <c r="M5" s="31"/>
      <c r="N5" s="69"/>
      <c r="O5" s="31"/>
      <c r="P5" s="31"/>
      <c r="Q5" s="16">
        <f>SUMPRODUCT(SUMIF(Senior[Senior Staff],'Mar 25-Apr 21'!J5:P5,Senior[Hours]))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31"/>
      <c r="F6" s="31"/>
      <c r="G6" s="31"/>
      <c r="H6" s="31"/>
      <c r="I6" s="20">
        <f>SUMPRODUCT(SUMIF(Senior[Senior Staff],'Mar 25-Apr 21'!B6:H6,Senior[Hours]))</f>
        <v>0</v>
      </c>
      <c r="J6" s="31"/>
      <c r="K6" s="69"/>
      <c r="L6" s="31"/>
      <c r="M6" s="31"/>
      <c r="N6" s="69"/>
      <c r="O6" s="31"/>
      <c r="P6" s="31"/>
      <c r="Q6" s="16">
        <f>SUMPRODUCT(SUMIF(Senior[Senior Staff],'Mar 25-Apr 21'!J6:P6,Senior[Hours]))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31"/>
      <c r="F7" s="31"/>
      <c r="G7" s="31"/>
      <c r="H7" s="31"/>
      <c r="I7" s="20">
        <f>SUMPRODUCT(SUMIF(Senior[Senior Staff],'Mar 25-Apr 21'!B7:H7,Senior[Hours]))</f>
        <v>0</v>
      </c>
      <c r="J7" s="31"/>
      <c r="K7" s="69"/>
      <c r="L7" s="31"/>
      <c r="M7" s="31"/>
      <c r="N7" s="69"/>
      <c r="O7" s="31"/>
      <c r="P7" s="31"/>
      <c r="Q7" s="16">
        <f>SUMPRODUCT(SUMIF(Senior[Senior Staff],'Mar 25-Apr 21'!J7:P7,Senior[Hours]))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33"/>
      <c r="F9" s="33"/>
      <c r="G9" s="33"/>
      <c r="H9" s="33"/>
      <c r="I9" s="20">
        <f>SUMPRODUCT(SUMIF(SecShift[Security],'Mar 25-Apr 21'!B9:H9,SecShift[Hours]))</f>
        <v>0</v>
      </c>
      <c r="J9" s="38"/>
      <c r="K9" s="74"/>
      <c r="L9" s="38"/>
      <c r="M9" s="38"/>
      <c r="N9" s="74"/>
      <c r="O9" s="38"/>
      <c r="P9" s="38"/>
      <c r="Q9" s="20">
        <f>SUMPRODUCT(SUMIF(SecShift[Security],'Mar 25-Apr 21'!J9:P9,SecShift[Hours]))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33"/>
      <c r="F10" s="33"/>
      <c r="G10" s="33"/>
      <c r="H10" s="33"/>
      <c r="I10" s="20">
        <f>SUMPRODUCT(SUMIF(SecShift[Security],'Mar 25-Apr 21'!B10:H10,SecShift[Hours]))</f>
        <v>0</v>
      </c>
      <c r="J10" s="38"/>
      <c r="K10" s="74"/>
      <c r="L10" s="38"/>
      <c r="M10" s="38"/>
      <c r="N10" s="74"/>
      <c r="O10" s="38"/>
      <c r="P10" s="38"/>
      <c r="Q10" s="20">
        <f>SUMPRODUCT(SUMIF(SecShift[Security],'Mar 25-Apr 21'!J10:P10,SecShift[Hours]))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33"/>
      <c r="F11" s="33"/>
      <c r="G11" s="33"/>
      <c r="H11" s="33"/>
      <c r="I11" s="20">
        <f>SUMPRODUCT(SUMIF(SecShift[Security],'Mar 25-Apr 21'!B11:H11,SecShift[Hours]))</f>
        <v>0</v>
      </c>
      <c r="J11" s="38"/>
      <c r="K11" s="74"/>
      <c r="L11" s="38"/>
      <c r="M11" s="38"/>
      <c r="N11" s="74"/>
      <c r="O11" s="38"/>
      <c r="P11" s="38"/>
      <c r="Q11" s="20">
        <f>SUMPRODUCT(SUMIF(SecShift[Security],'Mar 25-Apr 21'!J11:P11,SecShift[Hours]))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34"/>
      <c r="G12" s="34"/>
      <c r="H12" s="34"/>
      <c r="I12" s="20">
        <f>SUMPRODUCT(SUMIF(SecShift[Security],'Mar 25-Apr 21'!B12:H12,SecShift[Hours]))</f>
        <v>0</v>
      </c>
      <c r="J12" s="38"/>
      <c r="K12" s="74"/>
      <c r="L12" s="38"/>
      <c r="M12" s="38"/>
      <c r="N12" s="74"/>
      <c r="O12" s="38"/>
      <c r="P12" s="38"/>
      <c r="Q12" s="20">
        <f>SUMPRODUCT(SUMIF(SecShift[Security],'Mar 25-Apr 21'!J12:P12,SecShift[Hours]))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35"/>
      <c r="K13" s="77" t="s">
        <v>54</v>
      </c>
      <c r="L13" s="35"/>
      <c r="M13" s="35"/>
      <c r="N13" s="77" t="s">
        <v>42</v>
      </c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36"/>
      <c r="F14" s="36"/>
      <c r="G14" s="36"/>
      <c r="H14" s="36"/>
      <c r="I14" s="20">
        <f>SUMPRODUCT(SUMIF(Gateshift[Gatehouse],'Mar 25-Apr 21'!B14:H14,Gateshift[Hours]))</f>
        <v>0</v>
      </c>
      <c r="J14" s="38"/>
      <c r="K14" s="74"/>
      <c r="L14" s="38"/>
      <c r="M14" s="38"/>
      <c r="N14" s="74"/>
      <c r="O14" s="38"/>
      <c r="P14" s="38"/>
      <c r="Q14" s="20">
        <f>SUMPRODUCT(SUMIF(Gateshift[Gatehouse],'Mar 25-Apr 21'!J14:P14,Gateshift[Hours]))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36"/>
      <c r="F15" s="36"/>
      <c r="G15" s="36"/>
      <c r="H15" s="36"/>
      <c r="I15" s="20">
        <f>SUMPRODUCT(SUMIF(Gateshift[Gatehouse],'Mar 25-Apr 21'!B15:H15,Gateshift[Hours]))</f>
        <v>0</v>
      </c>
      <c r="J15" s="38"/>
      <c r="K15" s="74"/>
      <c r="L15" s="38"/>
      <c r="M15" s="38"/>
      <c r="N15" s="74"/>
      <c r="O15" s="38"/>
      <c r="P15" s="38"/>
      <c r="Q15" s="20">
        <f>SUMPRODUCT(SUMIF(Gateshift[Gatehouse],'Mar 25-Apr 21'!J15:P15,Gateshift[Hours]))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36"/>
      <c r="F16" s="36"/>
      <c r="G16" s="36"/>
      <c r="H16" s="36"/>
      <c r="I16" s="20">
        <f>SUMPRODUCT(SUMIF(Gateshift[Gatehouse],'Mar 25-Apr 21'!B16:H16,Gateshift[Hours]))</f>
        <v>0</v>
      </c>
      <c r="J16" s="38"/>
      <c r="K16" s="74"/>
      <c r="L16" s="38"/>
      <c r="M16" s="38"/>
      <c r="N16" s="74"/>
      <c r="O16" s="38"/>
      <c r="P16" s="38"/>
      <c r="Q16" s="20">
        <f>SUMPRODUCT(SUMIF(Gateshift[Gatehouse],'Mar 25-Apr 21'!J16:P16,Gateshift[Hours]))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37"/>
      <c r="G17" s="37"/>
      <c r="H17" s="37"/>
      <c r="I17" s="20">
        <f>SUMPRODUCT(SUMIF(Gateshift[Gatehouse],'Mar 25-Apr 21'!B17:H17,Gateshift[Hours]))</f>
        <v>0</v>
      </c>
      <c r="J17" s="38"/>
      <c r="K17" s="74"/>
      <c r="L17" s="38"/>
      <c r="M17" s="38"/>
      <c r="N17" s="74"/>
      <c r="O17" s="38"/>
      <c r="P17" s="38"/>
      <c r="Q17" s="20">
        <f>SUMPRODUCT(SUMIF(Gateshift[Gatehouse],'Mar 25-Apr 21'!J17:P17,Gateshift[Hours]))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36"/>
      <c r="G18" s="36"/>
      <c r="H18" s="36"/>
      <c r="I18" s="20">
        <f>SUMPRODUCT(SUMIF(Gateshift[Gatehouse],'Mar 25-Apr 21'!B18:H18,Gateshift[Hours]))</f>
        <v>0</v>
      </c>
      <c r="J18" s="38"/>
      <c r="K18" s="74"/>
      <c r="L18" s="38"/>
      <c r="M18" s="38"/>
      <c r="N18" s="74"/>
      <c r="O18" s="38"/>
      <c r="P18" s="38"/>
      <c r="Q18" s="20">
        <f>SUMPRODUCT(SUMIF(Gateshift[Gatehouse],'Mar 25-Apr 21'!J18:P18,Gateshift[Hours]))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35"/>
      <c r="D19" s="35"/>
      <c r="E19" s="35"/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38"/>
      <c r="G20" s="38"/>
      <c r="H20" s="38"/>
      <c r="I20" s="20">
        <f>SUMPRODUCT(SUMIF(MaintShift[Maintenance],'Mar 25-Apr 21'!B20:H20,MaintShift[Hours]))</f>
        <v>0</v>
      </c>
      <c r="J20" s="38"/>
      <c r="K20" s="74"/>
      <c r="L20" s="38"/>
      <c r="M20" s="38"/>
      <c r="N20" s="74"/>
      <c r="O20" s="38"/>
      <c r="P20" s="38"/>
      <c r="Q20" s="20">
        <f>SUMPRODUCT(SUMIF(MaintShift[Maintenance],'Mar 25-Apr 21'!J20:P20,MaintShift[Hours]))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38"/>
      <c r="G21" s="38"/>
      <c r="H21" s="38"/>
      <c r="I21" s="20">
        <f>SUMPRODUCT(SUMIF(MaintShift[Maintenance],'Mar 25-Apr 21'!B21:H21,MaintShift[Hours]))</f>
        <v>0</v>
      </c>
      <c r="J21" s="38"/>
      <c r="K21" s="74"/>
      <c r="L21" s="38"/>
      <c r="M21" s="38"/>
      <c r="N21" s="74"/>
      <c r="O21" s="38"/>
      <c r="P21" s="38"/>
      <c r="Q21" s="20">
        <f>SUMPRODUCT(SUMIF(MaintShift[Maintenance],'Mar 25-Apr 21'!J21:P21,MaintShift[Hours]))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38"/>
      <c r="G22" s="38"/>
      <c r="H22" s="38"/>
      <c r="I22" s="20">
        <f>SUMPRODUCT(SUMIF(MaintShift[Maintenance],'Mar 25-Apr 21'!B22:H22,MaintShift[Hours]))</f>
        <v>0</v>
      </c>
      <c r="J22" s="38"/>
      <c r="K22" s="74"/>
      <c r="L22" s="38"/>
      <c r="M22" s="38"/>
      <c r="N22" s="74"/>
      <c r="O22" s="38"/>
      <c r="P22" s="38"/>
      <c r="Q22" s="20">
        <f>SUMPRODUCT(SUMIF(MaintShift[Maintenance],'Mar 25-Apr 21'!J22:P22,MaintShift[Hours]))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38"/>
      <c r="G23" s="38"/>
      <c r="H23" s="38"/>
      <c r="I23" s="20">
        <f>SUMPRODUCT(SUMIF(MaintShift[Maintenance],'Mar 25-Apr 21'!B23:H23,MaintShift[Hours]))</f>
        <v>0</v>
      </c>
      <c r="J23" s="38"/>
      <c r="K23" s="74"/>
      <c r="L23" s="38"/>
      <c r="M23" s="38"/>
      <c r="N23" s="74"/>
      <c r="O23" s="38"/>
      <c r="P23" s="38"/>
      <c r="Q23" s="20">
        <f>SUMPRODUCT(SUMIF(MaintShift[Maintenance],'Mar 25-Apr 21'!J23:P23,MaintShift[Hours]))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38"/>
      <c r="G24" s="38"/>
      <c r="H24" s="38"/>
      <c r="I24" s="20">
        <f>SUMPRODUCT(SUMIF(MaintShift[Maintenance],'Mar 25-Apr 21'!B24:H24,MaintShift[Hours]))</f>
        <v>0</v>
      </c>
      <c r="J24" s="38"/>
      <c r="K24" s="74"/>
      <c r="L24" s="38"/>
      <c r="M24" s="38"/>
      <c r="N24" s="74"/>
      <c r="O24" s="38"/>
      <c r="P24" s="38"/>
      <c r="Q24" s="20">
        <f>SUMPRODUCT(SUMIF(MaintShift[Maintenance],'Mar 25-Apr 21'!J24:P24,MaintShift[Hours]))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38"/>
      <c r="G25" s="38"/>
      <c r="H25" s="38"/>
      <c r="I25" s="20">
        <f>SUMPRODUCT(SUMIF(MaintShift[Maintenance],'Mar 25-Apr 21'!B25:H25,MaintShift[Hours]))</f>
        <v>0</v>
      </c>
      <c r="J25" s="38"/>
      <c r="K25" s="74"/>
      <c r="L25" s="38"/>
      <c r="M25" s="38"/>
      <c r="N25" s="74"/>
      <c r="O25" s="38"/>
      <c r="P25" s="38"/>
      <c r="Q25" s="20">
        <f>SUMPRODUCT(SUMIF(MaintShift[Maintenance],'Mar 25-Apr 21'!J25:P25,MaintShift[Hours]))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39"/>
      <c r="G27" s="39"/>
      <c r="H27" s="39"/>
      <c r="I27" s="20">
        <f>SUMPRODUCT(SUMIF(Con[Concession],'Mar 25-Apr 21'!B27:H27,Con[Hours]))</f>
        <v>0</v>
      </c>
      <c r="J27" s="39"/>
      <c r="K27" s="75"/>
      <c r="L27" s="39"/>
      <c r="M27" s="39"/>
      <c r="N27" s="75"/>
      <c r="O27" s="39"/>
      <c r="P27" s="39"/>
      <c r="Q27" s="20">
        <f>SUMPRODUCT(SUMIF(Con[Concession],'Mar 25-Apr 21'!J27:P27,Con[Hours]))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39"/>
      <c r="G28" s="39"/>
      <c r="H28" s="39"/>
      <c r="I28" s="20">
        <f>SUMPRODUCT(SUMIF(Con[Concession],'Mar 25-Apr 21'!B28:H28,Con[Hours]))</f>
        <v>0</v>
      </c>
      <c r="J28" s="39"/>
      <c r="K28" s="75"/>
      <c r="L28" s="39"/>
      <c r="M28" s="39"/>
      <c r="N28" s="75"/>
      <c r="O28" s="39"/>
      <c r="P28" s="39"/>
      <c r="Q28" s="20">
        <f>SUMPRODUCT(SUMIF(Con[Concession],'Mar 25-Apr 21'!J28:P28,Con[Hours]))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39"/>
      <c r="F30" s="39"/>
      <c r="G30" s="39"/>
      <c r="H30" s="39"/>
      <c r="I30" s="28">
        <f>SUMPRODUCT(SUMIF(Vis[Visitor Services],'Mar 25-Apr 21'!B30:H30,Vis[Hours]))</f>
        <v>0</v>
      </c>
      <c r="J30" s="39"/>
      <c r="K30" s="75"/>
      <c r="L30" s="39"/>
      <c r="M30" s="39"/>
      <c r="N30" s="75"/>
      <c r="O30" s="39"/>
      <c r="P30" s="39"/>
      <c r="Q30" s="28">
        <f>SUMPRODUCT(SUMIF(Vis[Visitor Services],'Mar 25-Apr 21'!J30:P30,Vis[Hours]))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46">
        <f>G2+1</f>
        <v>44294</v>
      </c>
      <c r="F32" s="47" t="s">
        <v>6</v>
      </c>
      <c r="G32" s="48">
        <f>E32+13</f>
        <v>44307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44294</v>
      </c>
      <c r="C34" s="40">
        <f>B34+$A$3</f>
        <v>44295</v>
      </c>
      <c r="D34" s="40">
        <f>C34+A33</f>
        <v>44296</v>
      </c>
      <c r="E34" s="40">
        <f>D34+A33</f>
        <v>44297</v>
      </c>
      <c r="F34" s="40">
        <f>E34+A33</f>
        <v>44298</v>
      </c>
      <c r="G34" s="40">
        <f>F34+A33</f>
        <v>44299</v>
      </c>
      <c r="H34" s="40">
        <f>G34+A33</f>
        <v>44300</v>
      </c>
      <c r="I34" s="7" t="s">
        <v>31</v>
      </c>
      <c r="J34" s="40">
        <f>H34+A33</f>
        <v>44301</v>
      </c>
      <c r="K34" s="40">
        <f>J34+A33</f>
        <v>44302</v>
      </c>
      <c r="L34" s="40">
        <f>K34+A33</f>
        <v>44303</v>
      </c>
      <c r="M34" s="40">
        <f>L34+A33</f>
        <v>44304</v>
      </c>
      <c r="N34" s="40">
        <f>M34+A33</f>
        <v>44305</v>
      </c>
      <c r="O34" s="40">
        <f>N34+A33</f>
        <v>44306</v>
      </c>
      <c r="P34" s="40">
        <f>O34+A33</f>
        <v>44307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31"/>
      <c r="G35" s="31"/>
      <c r="H35" s="31"/>
      <c r="I35" s="20">
        <f>SUMPRODUCT(SUMIF(Senior[Senior Staff],'Mar 25-Apr 21'!B35:H35,Senior[Hours]))</f>
        <v>0</v>
      </c>
      <c r="J35" s="31"/>
      <c r="K35" s="31"/>
      <c r="L35" s="31"/>
      <c r="M35" s="31"/>
      <c r="N35" s="31"/>
      <c r="O35" s="31"/>
      <c r="P35" s="31"/>
      <c r="Q35" s="16">
        <f>SUMPRODUCT(SUMIF(Senior[Senior Staff],'Mar 25-Apr 21'!J35:P35,Senior[Hours]))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31"/>
      <c r="G36" s="31"/>
      <c r="H36" s="31"/>
      <c r="I36" s="20">
        <f>SUMPRODUCT(SUMIF(Senior[Senior Staff],'Mar 25-Apr 21'!B36:H36,Senior[Hours]))</f>
        <v>0</v>
      </c>
      <c r="J36" s="31"/>
      <c r="K36" s="31"/>
      <c r="L36" s="31"/>
      <c r="M36" s="31"/>
      <c r="N36" s="31"/>
      <c r="O36" s="31"/>
      <c r="P36" s="31"/>
      <c r="Q36" s="16">
        <f>SUMPRODUCT(SUMIF(Senior[Senior Staff],'Mar 25-Apr 21'!J36:P36,Senior[Hours]))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31"/>
      <c r="G37" s="31"/>
      <c r="H37" s="31"/>
      <c r="I37" s="20">
        <f>SUMPRODUCT(SUMIF(Senior[Senior Staff],'Mar 25-Apr 21'!B37:H37,Senior[Hours]))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Staff],'Mar 25-Apr 21'!J37:P37,Senior[Hours]))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33"/>
      <c r="G39" s="33"/>
      <c r="H39" s="33"/>
      <c r="I39" s="20">
        <f>SUMPRODUCT(SUMIF(SecShift[Security],'Mar 25-Apr 21'!B39:H39,SecShift[Hours]))</f>
        <v>0</v>
      </c>
      <c r="J39" s="38"/>
      <c r="K39" s="38"/>
      <c r="L39" s="38"/>
      <c r="M39" s="38"/>
      <c r="N39" s="38"/>
      <c r="O39" s="38"/>
      <c r="P39" s="38"/>
      <c r="Q39" s="20">
        <f>SUMPRODUCT(SUMIF(SecShift[Security],'Mar 25-Apr 21'!J39:P39,SecShift[Hours]))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33"/>
      <c r="G40" s="33"/>
      <c r="H40" s="33"/>
      <c r="I40" s="20">
        <f>SUMPRODUCT(SUMIF(SecShift[Security],'Mar 25-Apr 21'!B40:H40,SecShift[Hours]))</f>
        <v>0</v>
      </c>
      <c r="J40" s="38"/>
      <c r="K40" s="38"/>
      <c r="L40" s="38"/>
      <c r="M40" s="38"/>
      <c r="N40" s="38"/>
      <c r="O40" s="38"/>
      <c r="P40" s="38"/>
      <c r="Q40" s="20">
        <f>SUMPRODUCT(SUMIF(SecShift[Security],'Mar 25-Apr 21'!J40:P40,SecShift[Hours]))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33"/>
      <c r="G41" s="33"/>
      <c r="H41" s="33"/>
      <c r="I41" s="20">
        <f>SUMPRODUCT(SUMIF(SecShift[Security],'Mar 25-Apr 21'!B41:H41,SecShift[Hours]))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SUMPRODUCT(SUMIF(SecShift[Security],'Mar 25-Apr 21'!J41:P41,SecShift[Hours]))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34"/>
      <c r="G42" s="34"/>
      <c r="H42" s="34"/>
      <c r="I42" s="20">
        <f>SUMPRODUCT(SUMIF(SecShift[Security],'Mar 25-Apr 21'!B42:H42,SecShift[Hours]))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SUMPRODUCT(SUMIF(SecShift[Security],'Mar 25-Apr 21'!J42:P42,SecShift[Hours]))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35"/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36"/>
      <c r="G44" s="36"/>
      <c r="H44" s="36"/>
      <c r="I44" s="20">
        <f>SUMPRODUCT(SUMIF(Gateshift[Gatehouse],'Mar 25-Apr 21'!B44:H44,Gateshift[Hours]))</f>
        <v>0</v>
      </c>
      <c r="J44" s="38"/>
      <c r="K44" s="38"/>
      <c r="L44" s="38"/>
      <c r="M44" s="38"/>
      <c r="N44" s="38"/>
      <c r="O44" s="38"/>
      <c r="P44" s="38"/>
      <c r="Q44" s="20">
        <f>SUMPRODUCT(SUMIF(Gateshift[Gatehouse],'Mar 25-Apr 21'!J44:P44,Gateshift[Hours]))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36"/>
      <c r="G45" s="36"/>
      <c r="H45" s="36"/>
      <c r="I45" s="20">
        <f>SUMPRODUCT(SUMIF(Gateshift[Gatehouse],'Mar 25-Apr 21'!B45:H45,Gateshift[Hours]))</f>
        <v>0</v>
      </c>
      <c r="J45" s="38"/>
      <c r="K45" s="38"/>
      <c r="L45" s="38"/>
      <c r="M45" s="38"/>
      <c r="N45" s="38"/>
      <c r="O45" s="38"/>
      <c r="P45" s="38"/>
      <c r="Q45" s="20">
        <f>SUMPRODUCT(SUMIF(Gateshift[Gatehouse],'Mar 25-Apr 21'!J45:P45,Gateshift[Hours]))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36"/>
      <c r="G46" s="36"/>
      <c r="H46" s="36"/>
      <c r="I46" s="20">
        <f>SUMPRODUCT(SUMIF(Gateshift[Gatehouse],'Mar 25-Apr 21'!B46:H46,Gateshift[Hours]))</f>
        <v>0</v>
      </c>
      <c r="J46" s="38"/>
      <c r="K46" s="38"/>
      <c r="L46" s="38"/>
      <c r="M46" s="38"/>
      <c r="N46" s="38"/>
      <c r="O46" s="38"/>
      <c r="P46" s="38"/>
      <c r="Q46" s="20">
        <f>SUMPRODUCT(SUMIF(Gateshift[Gatehouse],'Mar 25-Apr 21'!J46:P46,Gateshift[Hours]))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37"/>
      <c r="G47" s="37"/>
      <c r="H47" s="37"/>
      <c r="I47" s="20">
        <f>SUMPRODUCT(SUMIF(Gateshift[Gatehouse],'Mar 25-Apr 21'!B47:H47,Gateshift[Hours]))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SUMPRODUCT(SUMIF(Gateshift[Gatehouse],'Mar 25-Apr 21'!J47:P47,Gateshift[Hours]))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36"/>
      <c r="G48" s="36"/>
      <c r="H48" s="36"/>
      <c r="I48" s="20">
        <f>SUMPRODUCT(SUMIF(Gateshift[Gatehouse],'Mar 25-Apr 21'!B48:H48,Gateshift[Hours]))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SUMPRODUCT(SUMIF(Gateshift[Gatehouse],'Mar 25-Apr 21'!J48:P48,Gateshift[Hours]))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35"/>
      <c r="G49" s="35"/>
      <c r="H49" s="35"/>
      <c r="I49" s="43"/>
      <c r="J49" s="35"/>
      <c r="K49" s="35"/>
      <c r="L49" s="35"/>
      <c r="M49" s="35"/>
      <c r="N49" s="35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38"/>
      <c r="G50" s="38"/>
      <c r="H50" s="38"/>
      <c r="I50" s="20">
        <f>SUMPRODUCT(SUMIF(MaintShift[Maintenance],'Mar 25-Apr 21'!B50:H50,MaintShift[Hours]))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SUMPRODUCT(SUMIF(MaintShift[Maintenance],'Mar 25-Apr 21'!J50:P50,MaintShift[Hours]))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38"/>
      <c r="G51" s="38"/>
      <c r="H51" s="38"/>
      <c r="I51" s="20">
        <f>SUMPRODUCT(SUMIF(MaintShift[Maintenance],'Mar 25-Apr 21'!B51:H51,MaintShift[Hours]))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SUMPRODUCT(SUMIF(MaintShift[Maintenance],'Mar 25-Apr 21'!J51:P51,MaintShift[Hours]))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38"/>
      <c r="G52" s="38"/>
      <c r="H52" s="38"/>
      <c r="I52" s="20">
        <f>SUMPRODUCT(SUMIF(MaintShift[Maintenance],'Mar 25-Apr 21'!B52:H52,MaintShift[Hours]))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SUMPRODUCT(SUMIF(MaintShift[Maintenance],'Mar 25-Apr 21'!J52:P52,MaintShift[Hours]))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38"/>
      <c r="G53" s="38"/>
      <c r="H53" s="38"/>
      <c r="I53" s="20">
        <f>SUMPRODUCT(SUMIF(MaintShift[Maintenance],'Mar 25-Apr 21'!B53:H53,MaintShift[Hours]))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SUMPRODUCT(SUMIF(MaintShift[Maintenance],'Mar 25-Apr 21'!J53:P53,MaintShift[Hours]))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38"/>
      <c r="G54" s="38"/>
      <c r="H54" s="38"/>
      <c r="I54" s="20">
        <f>SUMPRODUCT(SUMIF(MaintShift[Maintenance],'Mar 25-Apr 21'!B54:H54,MaintShift[Hours]))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SUMPRODUCT(SUMIF(MaintShift[Maintenance],'Mar 25-Apr 21'!J54:P54,MaintShift[Hours]))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38"/>
      <c r="G55" s="38"/>
      <c r="H55" s="38"/>
      <c r="I55" s="20">
        <f>SUMPRODUCT(SUMIF(MaintShift[Maintenance],'Mar 25-Apr 21'!B55:H55,MaintShift[Hours]))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SUMPRODUCT(SUMIF(MaintShift[Maintenance],'Mar 25-Apr 21'!J55:P55,MaintShift[Hours]))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39"/>
      <c r="G57" s="39"/>
      <c r="H57" s="39"/>
      <c r="I57" s="20">
        <f>SUMPRODUCT(SUMIF(Con[Concession],'Mar 25-Apr 21'!B57:H57,Con[Hours]))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SUMPRODUCT(SUMIF(Con[Concession],'Mar 25-Apr 21'!J57:P57,Con[Hours]))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39"/>
      <c r="G58" s="39"/>
      <c r="H58" s="39"/>
      <c r="I58" s="20">
        <f>SUMPRODUCT(SUMIF(Con[Concession],'Mar 25-Apr 21'!B58:H58,Con[Hours]))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SUMPRODUCT(SUMIF(Con[Concession],'Mar 25-Apr 21'!J58:P58,Con[Hours]))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39"/>
      <c r="G60" s="39"/>
      <c r="H60" s="39"/>
      <c r="I60" s="28">
        <f>SUMPRODUCT(SUMIF(Vis[Visitor Services],'Mar 25-Apr 21'!B60:H60,Vis[Hours]))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Services],'Mar 25-Apr 21'!J60:P60,Vis[Hours]))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InputMessage="1" showErrorMessage="1" error="Must pick a predetermined shift from the drop down list." sqref="J5:P7 J35:P37 B5:H7 B35:H37">
      <formula1>INDIRECT("Senior[Senior Staff]")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9:P12 J39:P42">
      <formula1>INDIRECT("SecShift[Security]")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5121" r:id="rId4" name="CommandButton3">
          <controlPr defaultSize="0" autoLine="0" r:id="rId5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5121" r:id="rId4" name="CommandButton3"/>
      </mc:Fallback>
    </mc:AlternateContent>
    <mc:AlternateContent xmlns:mc="http://schemas.openxmlformats.org/markup-compatibility/2006">
      <mc:Choice Requires="x14">
        <control shapeId="5122" r:id="rId6" name="CommandButton4">
          <controlPr defaultSize="0" autoLine="0" r:id="rId7">
            <anchor moveWithCells="1">
              <from>
                <xdr:col>7</xdr:col>
                <xdr:colOff>95250</xdr:colOff>
                <xdr:row>31</xdr:row>
                <xdr:rowOff>9525</xdr:rowOff>
              </from>
              <to>
                <xdr:col>8</xdr:col>
                <xdr:colOff>247650</xdr:colOff>
                <xdr:row>32</xdr:row>
                <xdr:rowOff>123825</xdr:rowOff>
              </to>
            </anchor>
          </controlPr>
        </control>
      </mc:Choice>
      <mc:Fallback>
        <control shapeId="5122" r:id="rId6" name="CommandButton4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R62"/>
  <sheetViews>
    <sheetView zoomScale="85" zoomScaleNormal="85" workbookViewId="0">
      <pane xSplit="1" topLeftCell="B1" activePane="topRight" state="frozen"/>
      <selection pane="topRight" activeCell="P24" sqref="P24"/>
    </sheetView>
  </sheetViews>
  <sheetFormatPr defaultColWidth="14.42578125" defaultRowHeight="15.75" customHeight="1" x14ac:dyDescent="0.2"/>
  <cols>
    <col min="1" max="1" width="18.28515625" style="44" customWidth="1"/>
    <col min="2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46">
        <v>44308</v>
      </c>
      <c r="F2" s="47" t="s">
        <v>6</v>
      </c>
      <c r="G2" s="48">
        <f>E2+13</f>
        <v>44321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44308</v>
      </c>
      <c r="C4" s="40">
        <f>B4+$A$3</f>
        <v>44309</v>
      </c>
      <c r="D4" s="40">
        <f>C4+A3</f>
        <v>44310</v>
      </c>
      <c r="E4" s="40">
        <f>D4+A3</f>
        <v>44311</v>
      </c>
      <c r="F4" s="40">
        <f>E4+A3</f>
        <v>44312</v>
      </c>
      <c r="G4" s="40">
        <f>F4+A3</f>
        <v>44313</v>
      </c>
      <c r="H4" s="40">
        <f>G4+A3</f>
        <v>44314</v>
      </c>
      <c r="I4" s="7" t="s">
        <v>31</v>
      </c>
      <c r="J4" s="40">
        <f>H4+A3</f>
        <v>44315</v>
      </c>
      <c r="K4" s="40">
        <f>J4+A3</f>
        <v>44316</v>
      </c>
      <c r="L4" s="40">
        <f>K4+A3</f>
        <v>44317</v>
      </c>
      <c r="M4" s="40">
        <f>L4+A3</f>
        <v>44318</v>
      </c>
      <c r="N4" s="40">
        <f>M4+A3</f>
        <v>44319</v>
      </c>
      <c r="O4" s="40">
        <f>N4+A3</f>
        <v>44320</v>
      </c>
      <c r="P4" s="40">
        <f>O4+A3</f>
        <v>44321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31"/>
      <c r="F5" s="31"/>
      <c r="G5" s="31"/>
      <c r="H5" s="31"/>
      <c r="I5" s="20">
        <f>SUMPRODUCT(SUMIF(Senior[Senior Staff],'Apr 22-May19'!B5:H5,Senior[Hours]))</f>
        <v>0</v>
      </c>
      <c r="J5" s="31"/>
      <c r="K5" s="31"/>
      <c r="L5" s="31"/>
      <c r="M5" s="31"/>
      <c r="N5" s="31"/>
      <c r="O5" s="31"/>
      <c r="P5" s="31"/>
      <c r="Q5" s="16">
        <f>SUMPRODUCT(SUMIF(Senior[Senior Staff],'Apr 22-May19'!J5:P5,Senior[Hours]))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31"/>
      <c r="F6" s="31"/>
      <c r="G6" s="31"/>
      <c r="H6" s="31"/>
      <c r="I6" s="20">
        <f>SUMPRODUCT(SUMIF(Senior[Senior Staff],'Apr 22-May19'!B6:H6,Senior[Hours]))</f>
        <v>0</v>
      </c>
      <c r="J6" s="31"/>
      <c r="K6" s="31"/>
      <c r="L6" s="31"/>
      <c r="M6" s="31"/>
      <c r="N6" s="31"/>
      <c r="O6" s="31"/>
      <c r="P6" s="31"/>
      <c r="Q6" s="16">
        <f>SUMPRODUCT(SUMIF(Senior[Senior Staff],'Apr 22-May19'!J6:P6,Senior[Hours]))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31"/>
      <c r="F7" s="31"/>
      <c r="G7" s="31"/>
      <c r="H7" s="31"/>
      <c r="I7" s="20">
        <f>SUMPRODUCT(SUMIF(Senior[Senior Staff],'Apr 22-May19'!B7:H7,Senior[Hours]))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Staff],'Apr 22-May19'!J7:P7,Senior[Hours]))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33"/>
      <c r="F9" s="33"/>
      <c r="G9" s="33"/>
      <c r="H9" s="33"/>
      <c r="I9" s="20">
        <f>SUMPRODUCT(SUMIF(SecShift[Security],'Apr 22-May19'!B9:H9,SecShift[Hours]))</f>
        <v>0</v>
      </c>
      <c r="J9" s="33"/>
      <c r="K9" s="33"/>
      <c r="L9" s="33"/>
      <c r="M9" s="33"/>
      <c r="N9" s="31"/>
      <c r="O9" s="31"/>
      <c r="P9" s="33"/>
      <c r="Q9" s="20">
        <f>SUMPRODUCT(SUMIF(SecShift[Security],'Apr 22-May19'!J9:P9,SecShift[Hours]))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33"/>
      <c r="F10" s="33"/>
      <c r="G10" s="33"/>
      <c r="H10" s="33"/>
      <c r="I10" s="20">
        <f>SUMPRODUCT(SUMIF(SecShift[Security],'Apr 22-May19'!B10:H10,SecShift[Hours]))</f>
        <v>0</v>
      </c>
      <c r="J10" s="33"/>
      <c r="K10" s="33"/>
      <c r="L10" s="33"/>
      <c r="M10" s="33"/>
      <c r="N10" s="31"/>
      <c r="O10" s="31"/>
      <c r="P10" s="33"/>
      <c r="Q10" s="20">
        <f>SUMPRODUCT(SUMIF(SecShift[Security],'Apr 22-May19'!J10:P10,SecShift[Hours]))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33"/>
      <c r="F11" s="33"/>
      <c r="G11" s="33"/>
      <c r="H11" s="33"/>
      <c r="I11" s="20">
        <f>SUMPRODUCT(SUMIF(SecShift[Security],'Apr 22-May19'!B11:H11,SecShift[Hours]))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SUMPRODUCT(SUMIF(SecShift[Security],'Apr 22-May19'!J11:P11,SecShift[Hours]))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34"/>
      <c r="G12" s="34"/>
      <c r="H12" s="34"/>
      <c r="I12" s="20">
        <f>SUMPRODUCT(SUMIF(SecShift[Security],'Apr 22-May19'!B12:H12,SecShift[Hours]))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SUMPRODUCT(SUMIF(SecShift[Security],'Apr 22-May19'!J12:P12,SecShift[Hours]))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36"/>
      <c r="F14" s="36"/>
      <c r="G14" s="36"/>
      <c r="H14" s="36"/>
      <c r="I14" s="20">
        <f>SUMPRODUCT(SUMIF(Gateshift[Gatehouse],'Apr 22-May19'!B14:H14,Gateshift[Hours]))</f>
        <v>0</v>
      </c>
      <c r="J14" s="36"/>
      <c r="K14" s="36"/>
      <c r="L14" s="36"/>
      <c r="M14" s="36"/>
      <c r="N14" s="38"/>
      <c r="O14" s="38"/>
      <c r="P14" s="36"/>
      <c r="Q14" s="20">
        <f>SUMPRODUCT(SUMIF(Gateshift[Gatehouse],'Apr 22-May19'!J14:P14,Gateshift[Hours]))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36"/>
      <c r="F15" s="36"/>
      <c r="G15" s="36"/>
      <c r="H15" s="36"/>
      <c r="I15" s="20">
        <f>SUMPRODUCT(SUMIF(Gateshift[Gatehouse],'Apr 22-May19'!B15:H15,Gateshift[Hours]))</f>
        <v>0</v>
      </c>
      <c r="J15" s="36"/>
      <c r="K15" s="36"/>
      <c r="L15" s="36"/>
      <c r="M15" s="36"/>
      <c r="N15" s="38"/>
      <c r="O15" s="38"/>
      <c r="P15" s="36"/>
      <c r="Q15" s="20">
        <f>SUMPRODUCT(SUMIF(Gateshift[Gatehouse],'Apr 22-May19'!J15:P15,Gateshift[Hours]))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36"/>
      <c r="F16" s="36"/>
      <c r="G16" s="36"/>
      <c r="H16" s="36"/>
      <c r="I16" s="20">
        <f>SUMPRODUCT(SUMIF(Gateshift[Gatehouse],'Apr 22-May19'!B16:H16,Gateshift[Hours]))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SUMPRODUCT(SUMIF(Gateshift[Gatehouse],'Apr 22-May19'!J16:P16,Gateshift[Hours]))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37"/>
      <c r="G17" s="37"/>
      <c r="H17" s="37"/>
      <c r="I17" s="20">
        <f>SUMPRODUCT(SUMIF(Gateshift[Gatehouse],'Apr 22-May19'!B17:H17,Gateshift[Hours]))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SUMPRODUCT(SUMIF(Gateshift[Gatehouse],'Apr 22-May19'!J17:P17,Gateshift[Hours]))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36"/>
      <c r="G18" s="36"/>
      <c r="H18" s="36"/>
      <c r="I18" s="20">
        <f>SUMPRODUCT(SUMIF(Gateshift[Gatehouse],'Apr 22-May19'!B18:H18,Gateshift[Hours]))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SUMPRODUCT(SUMIF(Gateshift[Gatehouse],'Apr 22-May19'!J18:P18,Gateshift[Hours]))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35"/>
      <c r="D19" s="35"/>
      <c r="E19" s="35"/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67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38"/>
      <c r="G20" s="38"/>
      <c r="H20" s="38"/>
      <c r="I20" s="20">
        <f>SUMPRODUCT(SUMIF(MaintShift[Maintenance],'Apr 22-May19'!B20:H20,MaintShift[Hours]))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SUMPRODUCT(SUMIF(MaintShift[Maintenance],'Apr 22-May19'!J20:P20,MaintShift[Hours]))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38"/>
      <c r="G21" s="38"/>
      <c r="H21" s="38"/>
      <c r="I21" s="20">
        <f>SUMPRODUCT(SUMIF(MaintShift[Maintenance],'Apr 22-May19'!B21:H21,MaintShift[Hours]))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SUMPRODUCT(SUMIF(MaintShift[Maintenance],'Apr 22-May19'!J21:P21,MaintShift[Hours]))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38"/>
      <c r="G22" s="38"/>
      <c r="H22" s="38"/>
      <c r="I22" s="20">
        <f>SUMPRODUCT(SUMIF(MaintShift[Maintenance],'Apr 22-May19'!B22:H22,MaintShift[Hours]))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SUMPRODUCT(SUMIF(MaintShift[Maintenance],'Apr 22-May19'!J22:P22,MaintShift[Hours]))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38"/>
      <c r="G23" s="38"/>
      <c r="H23" s="38"/>
      <c r="I23" s="20">
        <f>SUMPRODUCT(SUMIF(MaintShift[Maintenance],'Apr 22-May19'!B23:H23,MaintShift[Hours]))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SUMPRODUCT(SUMIF(MaintShift[Maintenance],'Apr 22-May19'!J23:P23,MaintShift[Hours]))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38"/>
      <c r="G24" s="38"/>
      <c r="H24" s="38"/>
      <c r="I24" s="20">
        <f>SUMPRODUCT(SUMIF(MaintShift[Maintenance],'Apr 22-May19'!B24:H24,MaintShift[Hours]))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SUMPRODUCT(SUMIF(MaintShift[Maintenance],'Apr 22-May19'!J24:P24,MaintShift[Hours]))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38"/>
      <c r="G25" s="38"/>
      <c r="H25" s="38"/>
      <c r="I25" s="20">
        <f>SUMPRODUCT(SUMIF(MaintShift[Maintenance],'Apr 22-May19'!B25:H25,MaintShift[Hours]))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SUMPRODUCT(SUMIF(MaintShift[Maintenance],'Apr 22-May19'!J25:P25,MaintShift[Hours]))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39"/>
      <c r="G27" s="39"/>
      <c r="H27" s="39"/>
      <c r="I27" s="20">
        <f>SUMPRODUCT(SUMIF(Con[Concession],'Apr 22-May19'!B27:H27,Con[Hours]))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SUMPRODUCT(SUMIF(Con[Concession],'Apr 22-May19'!J27:P27,Con[Hours]))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39"/>
      <c r="G28" s="39"/>
      <c r="H28" s="39"/>
      <c r="I28" s="20">
        <f>SUMPRODUCT(SUMIF(Con[Concession],'Apr 22-May19'!B28:H28,Con[Hours]))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SUMPRODUCT(SUMIF(Con[Concession],'Apr 22-May19'!J28:P28,Con[Hours]))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39"/>
      <c r="F30" s="39"/>
      <c r="G30" s="39"/>
      <c r="H30" s="39"/>
      <c r="I30" s="28">
        <f>SUMPRODUCT(SUMIF(Vis[Visitor Services],'Apr 22-May19'!B30:H30,Vis[Hours]))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Services],'Apr 22-May19'!J30:P30,Vis[Hours]))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46">
        <f>G2+1</f>
        <v>44322</v>
      </c>
      <c r="F32" s="47" t="s">
        <v>6</v>
      </c>
      <c r="G32" s="48">
        <f>E32+13</f>
        <v>44335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44322</v>
      </c>
      <c r="C34" s="40">
        <f>B34+$A$3</f>
        <v>44323</v>
      </c>
      <c r="D34" s="40">
        <f>C34+A33</f>
        <v>44324</v>
      </c>
      <c r="E34" s="40">
        <f>D34+A33</f>
        <v>44325</v>
      </c>
      <c r="F34" s="40">
        <f>E34+A33</f>
        <v>44326</v>
      </c>
      <c r="G34" s="40">
        <f>F34+A33</f>
        <v>44327</v>
      </c>
      <c r="H34" s="40">
        <f>G34+A33</f>
        <v>44328</v>
      </c>
      <c r="I34" s="7" t="s">
        <v>31</v>
      </c>
      <c r="J34" s="40">
        <f>H34+A33</f>
        <v>44329</v>
      </c>
      <c r="K34" s="40">
        <f>J34+A33</f>
        <v>44330</v>
      </c>
      <c r="L34" s="40">
        <f>K34+A33</f>
        <v>44331</v>
      </c>
      <c r="M34" s="40">
        <f>L34+A33</f>
        <v>44332</v>
      </c>
      <c r="N34" s="40">
        <f>M34+A33</f>
        <v>44333</v>
      </c>
      <c r="O34" s="40">
        <f>N34+A33</f>
        <v>44334</v>
      </c>
      <c r="P34" s="40">
        <f>O34+A33</f>
        <v>44335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31"/>
      <c r="G35" s="31"/>
      <c r="H35" s="31"/>
      <c r="I35" s="20">
        <f>SUMPRODUCT(SUMIF(Senior[Senior Staff],'Apr 22-May19'!B35:H35,Senior[Hours]))</f>
        <v>0</v>
      </c>
      <c r="J35" s="31"/>
      <c r="K35" s="31"/>
      <c r="L35" s="31"/>
      <c r="M35" s="31"/>
      <c r="N35" s="38"/>
      <c r="O35" s="38"/>
      <c r="P35" s="31"/>
      <c r="Q35" s="16">
        <f>SUMPRODUCT(SUMIF(Senior[Senior Staff],'Apr 22-May19'!J35:P35,Senior[Hours]))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31"/>
      <c r="G36" s="31"/>
      <c r="H36" s="31"/>
      <c r="I36" s="20">
        <f>SUMPRODUCT(SUMIF(Senior[Senior Staff],'Apr 22-May19'!B36:H36,Senior[Hours]))</f>
        <v>0</v>
      </c>
      <c r="J36" s="31"/>
      <c r="K36" s="31"/>
      <c r="L36" s="38"/>
      <c r="M36" s="38"/>
      <c r="N36" s="31"/>
      <c r="O36" s="31"/>
      <c r="P36" s="31"/>
      <c r="Q36" s="16">
        <f>SUMPRODUCT(SUMIF(Senior[Senior Staff],'Apr 22-May19'!J36:P36,Senior[Hours]))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31"/>
      <c r="G37" s="31"/>
      <c r="H37" s="31"/>
      <c r="I37" s="20">
        <f>SUMPRODUCT(SUMIF(Senior[Senior Staff],'Apr 22-May19'!B37:H37,Senior[Hours]))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Staff],'Apr 22-May19'!J37:P37,Senior[Hours]))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33"/>
      <c r="G39" s="33"/>
      <c r="H39" s="33"/>
      <c r="I39" s="20">
        <f>SUMPRODUCT(SUMIF(SecShift[Security],'Apr 22-May19'!B39:H39,SecShift[Hours]))</f>
        <v>0</v>
      </c>
      <c r="J39" s="33"/>
      <c r="K39" s="33"/>
      <c r="L39" s="33"/>
      <c r="M39" s="33"/>
      <c r="N39" s="38"/>
      <c r="O39" s="38"/>
      <c r="P39" s="33"/>
      <c r="Q39" s="20">
        <f>SUMPRODUCT(SUMIF(SecShift[Security],'Apr 22-May19'!J39:P39,SecShift[Hours]))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33"/>
      <c r="G40" s="33"/>
      <c r="H40" s="33"/>
      <c r="I40" s="20">
        <f>SUMPRODUCT(SUMIF(SecShift[Security],'Apr 22-May19'!B40:H40,SecShift[Hours]))</f>
        <v>0</v>
      </c>
      <c r="J40" s="33"/>
      <c r="K40" s="33"/>
      <c r="L40" s="33"/>
      <c r="M40" s="33"/>
      <c r="N40" s="38"/>
      <c r="O40" s="38"/>
      <c r="P40" s="33"/>
      <c r="Q40" s="20">
        <f>SUMPRODUCT(SUMIF(SecShift[Security],'Apr 22-May19'!J40:P40,SecShift[Hours]))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33"/>
      <c r="G41" s="33"/>
      <c r="H41" s="33"/>
      <c r="I41" s="20">
        <f>SUMPRODUCT(SUMIF(SecShift[Security],'Apr 22-May19'!B41:H41,SecShift[Hours]))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SUMPRODUCT(SUMIF(SecShift[Security],'Apr 22-May19'!J41:P41,SecShift[Hours]))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34"/>
      <c r="G42" s="34"/>
      <c r="H42" s="34"/>
      <c r="I42" s="20">
        <f>SUMPRODUCT(SUMIF(SecShift[Security],'Apr 22-May19'!B42:H42,SecShift[Hours]))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SUMPRODUCT(SUMIF(SecShift[Security],'Apr 22-May19'!J42:P42,SecShift[Hours]))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35"/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33"/>
      <c r="G44" s="33"/>
      <c r="H44" s="36"/>
      <c r="I44" s="20">
        <f>SUMPRODUCT(SUMIF(Gateshift[Gatehouse],'Apr 22-May19'!B44:H44,Gateshift[Hours]))</f>
        <v>0</v>
      </c>
      <c r="J44" s="36"/>
      <c r="K44" s="36"/>
      <c r="L44" s="36"/>
      <c r="M44" s="36"/>
      <c r="N44" s="38"/>
      <c r="O44" s="38"/>
      <c r="P44" s="36"/>
      <c r="Q44" s="20">
        <f>SUMPRODUCT(SUMIF(Gateshift[Gatehouse],'Apr 22-May19'!J44:P44,Gateshift[Hours]))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33"/>
      <c r="G45" s="33"/>
      <c r="H45" s="36"/>
      <c r="I45" s="20">
        <f>SUMPRODUCT(SUMIF(Gateshift[Gatehouse],'Apr 22-May19'!B45:H45,Gateshift[Hours]))</f>
        <v>0</v>
      </c>
      <c r="J45" s="36"/>
      <c r="K45" s="36"/>
      <c r="L45" s="36"/>
      <c r="M45" s="36"/>
      <c r="N45" s="38"/>
      <c r="O45" s="38"/>
      <c r="P45" s="36"/>
      <c r="Q45" s="20">
        <f>SUMPRODUCT(SUMIF(Gateshift[Gatehouse],'Apr 22-May19'!J45:P45,Gateshift[Hours]))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36"/>
      <c r="G46" s="36"/>
      <c r="H46" s="36"/>
      <c r="I46" s="20">
        <f>SUMPRODUCT(SUMIF(Gateshift[Gatehouse],'Apr 22-May19'!B46:H46,Gateshift[Hours]))</f>
        <v>0</v>
      </c>
      <c r="J46" s="38"/>
      <c r="K46" s="36"/>
      <c r="L46" s="36"/>
      <c r="M46" s="36"/>
      <c r="N46" s="36"/>
      <c r="O46" s="36"/>
      <c r="P46" s="38"/>
      <c r="Q46" s="20">
        <f>SUMPRODUCT(SUMIF(Gateshift[Gatehouse],'Apr 22-May19'!J46:P46,Gateshift[Hours]))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37"/>
      <c r="G47" s="37"/>
      <c r="H47" s="37"/>
      <c r="I47" s="20">
        <f>SUMPRODUCT(SUMIF(Gateshift[Gatehouse],'Apr 22-May19'!B47:H47,Gateshift[Hours]))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SUMPRODUCT(SUMIF(Gateshift[Gatehouse],'Apr 22-May19'!J47:P47,Gateshift[Hours]))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36"/>
      <c r="G48" s="36"/>
      <c r="H48" s="36"/>
      <c r="I48" s="20">
        <f>SUMPRODUCT(SUMIF(Gateshift[Gatehouse],'Apr 22-May19'!B48:H48,Gateshift[Hours]))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SUMPRODUCT(SUMIF(Gateshift[Gatehouse],'Apr 22-May19'!J48:P48,Gateshift[Hours]))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35"/>
      <c r="G49" s="35"/>
      <c r="H49" s="35"/>
      <c r="I49" s="43"/>
      <c r="J49" s="35"/>
      <c r="K49" s="35"/>
      <c r="L49" s="35"/>
      <c r="M49" s="35"/>
      <c r="N49" s="35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38"/>
      <c r="G50" s="38"/>
      <c r="H50" s="38"/>
      <c r="I50" s="20">
        <f>SUMPRODUCT(SUMIF(MaintShift[Maintenance],'Apr 22-May19'!B50:H50,MaintShift[Hours]))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SUMPRODUCT(SUMIF(MaintShift[Maintenance],'Apr 22-May19'!J50:P50,MaintShift[Hours]))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38"/>
      <c r="G51" s="38"/>
      <c r="H51" s="38"/>
      <c r="I51" s="20">
        <f>SUMPRODUCT(SUMIF(MaintShift[Maintenance],'Apr 22-May19'!B51:H51,MaintShift[Hours]))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SUMPRODUCT(SUMIF(MaintShift[Maintenance],'Apr 22-May19'!J51:P51,MaintShift[Hours]))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38"/>
      <c r="G52" s="38"/>
      <c r="H52" s="38"/>
      <c r="I52" s="20">
        <f>SUMPRODUCT(SUMIF(MaintShift[Maintenance],'Apr 22-May19'!B52:H52,MaintShift[Hours]))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SUMPRODUCT(SUMIF(MaintShift[Maintenance],'Apr 22-May19'!J52:P52,MaintShift[Hours]))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38"/>
      <c r="G53" s="38"/>
      <c r="H53" s="38"/>
      <c r="I53" s="20">
        <f>SUMPRODUCT(SUMIF(MaintShift[Maintenance],'Apr 22-May19'!B53:H53,MaintShift[Hours]))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SUMPRODUCT(SUMIF(MaintShift[Maintenance],'Apr 22-May19'!J53:P53,MaintShift[Hours]))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38"/>
      <c r="G54" s="38"/>
      <c r="H54" s="38"/>
      <c r="I54" s="20">
        <f>SUMPRODUCT(SUMIF(MaintShift[Maintenance],'Apr 22-May19'!B54:H54,MaintShift[Hours]))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SUMPRODUCT(SUMIF(MaintShift[Maintenance],'Apr 22-May19'!J54:P54,MaintShift[Hours]))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38"/>
      <c r="G55" s="38"/>
      <c r="H55" s="38"/>
      <c r="I55" s="20">
        <f>SUMPRODUCT(SUMIF(MaintShift[Maintenance],'Apr 22-May19'!B55:H55,MaintShift[Hours]))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SUMPRODUCT(SUMIF(MaintShift[Maintenance],'Apr 22-May19'!J55:P55,MaintShift[Hours]))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39"/>
      <c r="G57" s="39"/>
      <c r="H57" s="39"/>
      <c r="I57" s="20">
        <f>SUMPRODUCT(SUMIF(Con[Concession],'Apr 22-May19'!B57:H57,Con[Hours]))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SUMPRODUCT(SUMIF(Con[Concession],'Apr 22-May19'!J57:P57,Con[Hours]))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39"/>
      <c r="G58" s="39"/>
      <c r="H58" s="39"/>
      <c r="I58" s="20">
        <f>SUMPRODUCT(SUMIF(Con[Concession],'Apr 22-May19'!B58:H58,Con[Hours]))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SUMPRODUCT(SUMIF(Con[Concession],'Apr 22-May19'!J58:P58,Con[Hours]))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39"/>
      <c r="G60" s="39"/>
      <c r="H60" s="39"/>
      <c r="I60" s="28">
        <f>SUMPRODUCT(SUMIF(Vis[Visitor Services],'Apr 22-May19'!B60:H60,Vis[Hours]))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Services],'Apr 22-May19'!J60:P60,Vis[Hours]))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ErrorMessage="1" error="Must pick a predetermined shift from the drop down list." sqref="J11:P12 J41:M42 P41:P42 N39:O42 N44:O45 L36:M36 N35:O35">
      <formula1>INDIRECT("SecShift[Security]")</formula1>
    </dataValidation>
    <dataValidation type="list" allowBlank="1" showErrorMessage="1" error="Must pick a predetermined shift from the drop down list." sqref="J14:P18 B14:H18 C46:G48 P44:P48 H44:H48 B44:B48 C44:E45 J44:J48 K44:M45 K46:O48">
      <formula1>INDIRECT("Gateshift[Gatehouse]")</formula1>
    </dataValidation>
    <dataValidation type="list" allowBlank="1" showErrorMessage="1" error="Must pick a predetermined shift from the drop down list." sqref="J20:P25 B50:H55 B20:H25 J50:P55">
      <formula1>INDIRECT("MaintShift[Maintenance]")</formula1>
    </dataValidation>
    <dataValidation type="list" allowBlank="1" showInputMessage="1" showErrorMessage="1" error="Must pick a predetermined shift from the drop down list." sqref="J9:M10 P9:P10 F44:G45 B39:H42 J39:M40 P39:P40 B9:H12">
      <formula1>INDIRECT("SecShift[Security]")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5:P7 N9:O10 B5:H7 B35:H37 N36:O37 L37:M37 J36:K37 J35:M35 P35:P37">
      <formula1>INDIRECT("Senior[Senior Staff]")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6145" r:id="rId4" name="CommandButton5">
          <controlPr defaultSize="0" autoLine="0" r:id="rId5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6145" r:id="rId4" name="CommandButton5"/>
      </mc:Fallback>
    </mc:AlternateContent>
    <mc:AlternateContent xmlns:mc="http://schemas.openxmlformats.org/markup-compatibility/2006">
      <mc:Choice Requires="x14">
        <control shapeId="6146" r:id="rId6" name="CommandButton6">
          <controlPr defaultSize="0" autoLine="0" r:id="rId7">
            <anchor moveWithCells="1">
              <from>
                <xdr:col>7</xdr:col>
                <xdr:colOff>95250</xdr:colOff>
                <xdr:row>31</xdr:row>
                <xdr:rowOff>9525</xdr:rowOff>
              </from>
              <to>
                <xdr:col>8</xdr:col>
                <xdr:colOff>247650</xdr:colOff>
                <xdr:row>32</xdr:row>
                <xdr:rowOff>123825</xdr:rowOff>
              </to>
            </anchor>
          </controlPr>
        </control>
      </mc:Choice>
      <mc:Fallback>
        <control shapeId="6146" r:id="rId6" name="CommandButton6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outlinePr summaryBelow="0" summaryRight="0"/>
    <pageSetUpPr fitToPage="1"/>
  </sheetPr>
  <dimension ref="A1:R62"/>
  <sheetViews>
    <sheetView zoomScale="85" zoomScaleNormal="85" workbookViewId="0">
      <pane xSplit="1" topLeftCell="B1" activePane="topRight" state="frozen"/>
      <selection activeCell="A24" sqref="A24"/>
      <selection pane="topRight" activeCell="G19" sqref="G19"/>
    </sheetView>
  </sheetViews>
  <sheetFormatPr defaultColWidth="14.42578125" defaultRowHeight="15.75" customHeight="1" x14ac:dyDescent="0.2"/>
  <cols>
    <col min="1" max="1" width="18.28515625" style="44" customWidth="1"/>
    <col min="2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63">
        <v>44336</v>
      </c>
      <c r="F2" s="64" t="s">
        <v>6</v>
      </c>
      <c r="G2" s="65">
        <f>E2+13</f>
        <v>44349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44336</v>
      </c>
      <c r="C4" s="40">
        <f>B4+$A$3</f>
        <v>44337</v>
      </c>
      <c r="D4" s="40">
        <f>C4+A3</f>
        <v>44338</v>
      </c>
      <c r="E4" s="40">
        <f>D4+A3</f>
        <v>44339</v>
      </c>
      <c r="F4" s="40">
        <f>E4+A3</f>
        <v>44340</v>
      </c>
      <c r="G4" s="40">
        <f>F4+A3</f>
        <v>44341</v>
      </c>
      <c r="H4" s="40">
        <f>G4+A3</f>
        <v>44342</v>
      </c>
      <c r="I4" s="7" t="s">
        <v>31</v>
      </c>
      <c r="J4" s="40">
        <f>H4+A3</f>
        <v>44343</v>
      </c>
      <c r="K4" s="40">
        <f>J4+A3</f>
        <v>44344</v>
      </c>
      <c r="L4" s="40">
        <f>K4+A3</f>
        <v>44345</v>
      </c>
      <c r="M4" s="40">
        <f>L4+A3</f>
        <v>44346</v>
      </c>
      <c r="N4" s="40">
        <f>M4+A3</f>
        <v>44347</v>
      </c>
      <c r="O4" s="40">
        <f>N4+A3</f>
        <v>44348</v>
      </c>
      <c r="P4" s="40">
        <f>O4+A3</f>
        <v>44349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31"/>
      <c r="F5" s="69"/>
      <c r="G5" s="31"/>
      <c r="H5" s="31"/>
      <c r="I5" s="20">
        <f>SUMPRODUCT(SUMIF(Senior[Senior Staff],'May 20-Jun16'!B5:H5,Senior[Hours]))</f>
        <v>0</v>
      </c>
      <c r="J5" s="31"/>
      <c r="K5" s="31"/>
      <c r="L5" s="31"/>
      <c r="M5" s="31"/>
      <c r="N5" s="31"/>
      <c r="O5" s="31"/>
      <c r="P5" s="31"/>
      <c r="Q5" s="16">
        <f>SUMPRODUCT(SUMIF(Senior[Senior Staff],'May 20-Jun16'!J5:P5,Senior[Hours]))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31"/>
      <c r="F6" s="69"/>
      <c r="G6" s="31"/>
      <c r="H6" s="31"/>
      <c r="I6" s="20">
        <f>SUMPRODUCT(SUMIF(Senior[Senior Staff],'May 20-Jun16'!B6:H6,Senior[Hours]))</f>
        <v>0</v>
      </c>
      <c r="J6" s="31"/>
      <c r="K6" s="31"/>
      <c r="L6" s="31"/>
      <c r="M6" s="31"/>
      <c r="N6" s="31"/>
      <c r="O6" s="31"/>
      <c r="P6" s="31"/>
      <c r="Q6" s="16">
        <f>SUMPRODUCT(SUMIF(Senior[Senior Staff],'May 20-Jun16'!J6:P6,Senior[Hours]))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31"/>
      <c r="F7" s="69"/>
      <c r="G7" s="31"/>
      <c r="H7" s="31"/>
      <c r="I7" s="20">
        <f>SUMPRODUCT(SUMIF(Senior[Senior Staff],'May 20-Jun16'!B7:H7,Senior[Hours]))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Staff],'May 20-Jun16'!J7:P7,Senior[Hours]))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33"/>
      <c r="F9" s="70"/>
      <c r="G9" s="33"/>
      <c r="H9" s="33"/>
      <c r="I9" s="20">
        <f>SUMPRODUCT(SUMIF(SecShift[Security],'May 20-Jun16'!B9:H9,SecShift[Hours]))</f>
        <v>0</v>
      </c>
      <c r="J9" s="38"/>
      <c r="K9" s="38"/>
      <c r="L9" s="38"/>
      <c r="M9" s="38"/>
      <c r="N9" s="38"/>
      <c r="O9" s="38"/>
      <c r="P9" s="38"/>
      <c r="Q9" s="20">
        <f>SUMPRODUCT(SUMIF(SecShift[Security],'May 20-Jun16'!J9:P9,SecShift[Hours]))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33"/>
      <c r="F10" s="70"/>
      <c r="G10" s="33"/>
      <c r="H10" s="33"/>
      <c r="I10" s="20">
        <f>SUMPRODUCT(SUMIF(SecShift[Security],'May 20-Jun16'!B10:H10,SecShift[Hours]))</f>
        <v>0</v>
      </c>
      <c r="J10" s="38"/>
      <c r="K10" s="38"/>
      <c r="L10" s="38"/>
      <c r="M10" s="38"/>
      <c r="N10" s="38"/>
      <c r="O10" s="38"/>
      <c r="P10" s="38"/>
      <c r="Q10" s="20">
        <f>SUMPRODUCT(SUMIF(SecShift[Security],'May 20-Jun16'!J10:P10,SecShift[Hours]))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33"/>
      <c r="F11" s="70"/>
      <c r="G11" s="33"/>
      <c r="H11" s="33"/>
      <c r="I11" s="20">
        <f>SUMPRODUCT(SUMIF(SecShift[Security],'May 20-Jun16'!B11:H11,SecShift[Hours]))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SUMPRODUCT(SUMIF(SecShift[Security],'May 20-Jun16'!J11:P11,SecShift[Hours]))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71"/>
      <c r="G12" s="34"/>
      <c r="H12" s="34"/>
      <c r="I12" s="20">
        <f>SUMPRODUCT(SUMIF(SecShift[Security],'May 20-Jun16'!B12:H12,SecShift[Hours]))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SUMPRODUCT(SUMIF(SecShift[Security],'May 20-Jun16'!J12:P12,SecShift[Hours]))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76" t="s">
        <v>36</v>
      </c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36"/>
      <c r="F14" s="72"/>
      <c r="G14" s="36"/>
      <c r="H14" s="36"/>
      <c r="I14" s="20">
        <f>SUMPRODUCT(SUMIF(Gateshift[Gatehouse],'May 20-Jun16'!B14:H14,Gateshift[Hours]))</f>
        <v>0</v>
      </c>
      <c r="J14" s="38"/>
      <c r="K14" s="38"/>
      <c r="L14" s="38"/>
      <c r="M14" s="38"/>
      <c r="N14" s="38"/>
      <c r="O14" s="38"/>
      <c r="P14" s="38"/>
      <c r="Q14" s="20">
        <f>SUMPRODUCT(SUMIF(Gateshift[Gatehouse],'May 20-Jun16'!J14:P14,Gateshift[Hours]))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36"/>
      <c r="F15" s="72"/>
      <c r="G15" s="36"/>
      <c r="H15" s="36"/>
      <c r="I15" s="20">
        <f>SUMPRODUCT(SUMIF(Gateshift[Gatehouse],'May 20-Jun16'!B15:H15,Gateshift[Hours]))</f>
        <v>0</v>
      </c>
      <c r="J15" s="38"/>
      <c r="K15" s="38"/>
      <c r="L15" s="38"/>
      <c r="M15" s="38"/>
      <c r="N15" s="38"/>
      <c r="O15" s="38"/>
      <c r="P15" s="38"/>
      <c r="Q15" s="20">
        <f>SUMPRODUCT(SUMIF(Gateshift[Gatehouse],'May 20-Jun16'!J15:P15,Gateshift[Hours]))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36"/>
      <c r="F16" s="72"/>
      <c r="G16" s="36"/>
      <c r="H16" s="36"/>
      <c r="I16" s="20">
        <f>SUMPRODUCT(SUMIF(Gateshift[Gatehouse],'May 20-Jun16'!B16:H16,Gateshift[Hours]))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SUMPRODUCT(SUMIF(Gateshift[Gatehouse],'May 20-Jun16'!J16:P16,Gateshift[Hours]))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73"/>
      <c r="G17" s="37"/>
      <c r="H17" s="37"/>
      <c r="I17" s="20">
        <f>SUMPRODUCT(SUMIF(Gateshift[Gatehouse],'May 20-Jun16'!B17:H17,Gateshift[Hours]))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SUMPRODUCT(SUMIF(Gateshift[Gatehouse],'May 20-Jun16'!J17:P17,Gateshift[Hours]))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72"/>
      <c r="G18" s="36"/>
      <c r="H18" s="36"/>
      <c r="I18" s="20">
        <f>SUMPRODUCT(SUMIF(Gateshift[Gatehouse],'May 20-Jun16'!B18:H18,Gateshift[Hours]))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SUMPRODUCT(SUMIF(Gateshift[Gatehouse],'May 20-Jun16'!J18:P18,Gateshift[Hours]))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35"/>
      <c r="D19" s="35"/>
      <c r="E19" s="35"/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74"/>
      <c r="G20" s="38"/>
      <c r="H20" s="38"/>
      <c r="I20" s="20">
        <f>SUMPRODUCT(SUMIF(MaintShift[Maintenance],'May 20-Jun16'!B20:H20,MaintShift[Hours]))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SUMPRODUCT(SUMIF(MaintShift[Maintenance],'May 20-Jun16'!J20:P20,MaintShift[Hours]))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74"/>
      <c r="G21" s="38"/>
      <c r="H21" s="38"/>
      <c r="I21" s="20">
        <f>SUMPRODUCT(SUMIF(MaintShift[Maintenance],'May 20-Jun16'!B21:H21,MaintShift[Hours]))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SUMPRODUCT(SUMIF(MaintShift[Maintenance],'May 20-Jun16'!J21:P21,MaintShift[Hours]))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74"/>
      <c r="G22" s="38"/>
      <c r="H22" s="38"/>
      <c r="I22" s="20">
        <f>SUMPRODUCT(SUMIF(MaintShift[Maintenance],'May 20-Jun16'!B22:H22,MaintShift[Hours]))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SUMPRODUCT(SUMIF(MaintShift[Maintenance],'May 20-Jun16'!J22:P22,MaintShift[Hours]))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74"/>
      <c r="G23" s="38"/>
      <c r="H23" s="38"/>
      <c r="I23" s="20">
        <f>SUMPRODUCT(SUMIF(MaintShift[Maintenance],'May 20-Jun16'!B23:H23,MaintShift[Hours]))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SUMPRODUCT(SUMIF(MaintShift[Maintenance],'May 20-Jun16'!J23:P23,MaintShift[Hours]))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74"/>
      <c r="G24" s="38"/>
      <c r="H24" s="38"/>
      <c r="I24" s="20">
        <f>SUMPRODUCT(SUMIF(MaintShift[Maintenance],'May 20-Jun16'!B24:H24,MaintShift[Hours]))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SUMPRODUCT(SUMIF(MaintShift[Maintenance],'May 20-Jun16'!J24:P24,MaintShift[Hours]))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74"/>
      <c r="G25" s="38"/>
      <c r="H25" s="38"/>
      <c r="I25" s="20">
        <f>SUMPRODUCT(SUMIF(MaintShift[Maintenance],'May 20-Jun16'!B25:H25,MaintShift[Hours]))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SUMPRODUCT(SUMIF(MaintShift[Maintenance],'May 20-Jun16'!J25:P25,MaintShift[Hours]))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75"/>
      <c r="G27" s="39"/>
      <c r="H27" s="39"/>
      <c r="I27" s="20">
        <f>SUMPRODUCT(SUMIF(Con[Concession],'May 20-Jun16'!B27:H27,Con[Hours]))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SUMPRODUCT(SUMIF(Con[Concession],'May 20-Jun16'!J27:P27,Con[Hours]))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75"/>
      <c r="G28" s="39"/>
      <c r="H28" s="39"/>
      <c r="I28" s="20">
        <f>SUMPRODUCT(SUMIF(Con[Concession],'May 20-Jun16'!B28:H28,Con[Hours]))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SUMPRODUCT(SUMIF(Con[Concession],'May 20-Jun16'!J28:P28,Con[Hours]))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39"/>
      <c r="F30" s="75"/>
      <c r="G30" s="39"/>
      <c r="H30" s="39"/>
      <c r="I30" s="28">
        <f>SUMPRODUCT(SUMIF(Vis[Visitor Services],'May 20-Jun16'!B30:H30,Vis[Hours]))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Services],'May 20-Jun16'!J30:P30,Vis[Hours]))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60">
        <f>G2+1</f>
        <v>44350</v>
      </c>
      <c r="F32" s="61" t="s">
        <v>6</v>
      </c>
      <c r="G32" s="62">
        <f>E32+13</f>
        <v>44363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44350</v>
      </c>
      <c r="C34" s="40">
        <f>B34+$A$3</f>
        <v>44351</v>
      </c>
      <c r="D34" s="40">
        <f>C34+A33</f>
        <v>44352</v>
      </c>
      <c r="E34" s="40">
        <f>D34+A33</f>
        <v>44353</v>
      </c>
      <c r="F34" s="40">
        <f>E34+A33</f>
        <v>44354</v>
      </c>
      <c r="G34" s="40">
        <f>F34+A33</f>
        <v>44355</v>
      </c>
      <c r="H34" s="40">
        <f>G34+A33</f>
        <v>44356</v>
      </c>
      <c r="I34" s="7" t="s">
        <v>31</v>
      </c>
      <c r="J34" s="40">
        <f>H34+A33</f>
        <v>44357</v>
      </c>
      <c r="K34" s="40">
        <f>J34+A33</f>
        <v>44358</v>
      </c>
      <c r="L34" s="40">
        <f>K34+A33</f>
        <v>44359</v>
      </c>
      <c r="M34" s="40">
        <f>L34+A33</f>
        <v>44360</v>
      </c>
      <c r="N34" s="40">
        <f>M34+A33</f>
        <v>44361</v>
      </c>
      <c r="O34" s="40">
        <f>N34+A33</f>
        <v>44362</v>
      </c>
      <c r="P34" s="40">
        <f>O34+A33</f>
        <v>44363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31"/>
      <c r="G35" s="31"/>
      <c r="H35" s="31"/>
      <c r="I35" s="20">
        <f>SUMPRODUCT(SUMIF(Senior[Senior Staff],'May 20-Jun16'!B35:H35,Senior[Hours]))</f>
        <v>0</v>
      </c>
      <c r="J35" s="31"/>
      <c r="K35" s="31"/>
      <c r="L35" s="31"/>
      <c r="M35" s="31"/>
      <c r="N35" s="31"/>
      <c r="O35" s="31"/>
      <c r="P35" s="31"/>
      <c r="Q35" s="16">
        <f>SUMPRODUCT(SUMIF(Senior[Senior Staff],'May 20-Jun16'!J35:P35,Senior[Hours]))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31"/>
      <c r="G36" s="31"/>
      <c r="H36" s="31"/>
      <c r="I36" s="20">
        <f>SUMPRODUCT(SUMIF(Senior[Senior Staff],'May 20-Jun16'!B36:H36,Senior[Hours]))</f>
        <v>0</v>
      </c>
      <c r="J36" s="31"/>
      <c r="K36" s="31"/>
      <c r="L36" s="31"/>
      <c r="M36" s="31"/>
      <c r="N36" s="31"/>
      <c r="O36" s="31"/>
      <c r="P36" s="31"/>
      <c r="Q36" s="16">
        <f>SUMPRODUCT(SUMIF(Senior[Senior Staff],'May 20-Jun16'!J36:P36,Senior[Hours]))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31"/>
      <c r="G37" s="31"/>
      <c r="H37" s="31"/>
      <c r="I37" s="20">
        <f>SUMPRODUCT(SUMIF(Senior[Senior Staff],'May 20-Jun16'!B37:H37,Senior[Hours]))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Staff],'May 20-Jun16'!J37:P37,Senior[Hours]))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33"/>
      <c r="G39" s="33"/>
      <c r="H39" s="33"/>
      <c r="I39" s="20">
        <f>SUMPRODUCT(SUMIF(SecShift[Security],'May 20-Jun16'!B39:H39,SecShift[Hours]))</f>
        <v>0</v>
      </c>
      <c r="J39" s="38"/>
      <c r="K39" s="38"/>
      <c r="L39" s="38"/>
      <c r="M39" s="38"/>
      <c r="N39" s="38"/>
      <c r="O39" s="38"/>
      <c r="P39" s="38"/>
      <c r="Q39" s="20">
        <f>SUMPRODUCT(SUMIF(SecShift[Security],'May 20-Jun16'!J39:P39,SecShift[Hours]))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33"/>
      <c r="G40" s="33"/>
      <c r="H40" s="33"/>
      <c r="I40" s="20">
        <f>SUMPRODUCT(SUMIF(SecShift[Security],'May 20-Jun16'!B40:H40,SecShift[Hours]))</f>
        <v>0</v>
      </c>
      <c r="J40" s="38"/>
      <c r="K40" s="38"/>
      <c r="L40" s="38"/>
      <c r="M40" s="38"/>
      <c r="N40" s="38"/>
      <c r="O40" s="38"/>
      <c r="P40" s="38"/>
      <c r="Q40" s="20">
        <f>SUMPRODUCT(SUMIF(SecShift[Security],'May 20-Jun16'!J40:P40,SecShift[Hours]))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33"/>
      <c r="G41" s="33"/>
      <c r="H41" s="33"/>
      <c r="I41" s="20">
        <f>SUMPRODUCT(SUMIF(SecShift[Security],'May 20-Jun16'!B41:H41,SecShift[Hours]))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SUMPRODUCT(SUMIF(SecShift[Security],'May 20-Jun16'!J41:P41,SecShift[Hours]))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34"/>
      <c r="G42" s="34"/>
      <c r="H42" s="34"/>
      <c r="I42" s="20">
        <f>SUMPRODUCT(SUMIF(SecShift[Security],'May 20-Jun16'!B42:H42,SecShift[Hours]))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SUMPRODUCT(SUMIF(SecShift[Security],'May 20-Jun16'!J42:P42,SecShift[Hours]))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35"/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36"/>
      <c r="G44" s="36"/>
      <c r="H44" s="36"/>
      <c r="I44" s="20">
        <f>SUMPRODUCT(SUMIF(Gateshift[Gatehouse],'May 20-Jun16'!B44:H44,Gateshift[Hours]))</f>
        <v>0</v>
      </c>
      <c r="J44" s="38"/>
      <c r="K44" s="38"/>
      <c r="L44" s="38"/>
      <c r="M44" s="38"/>
      <c r="N44" s="38"/>
      <c r="O44" s="38"/>
      <c r="P44" s="38"/>
      <c r="Q44" s="20">
        <f>SUMPRODUCT(SUMIF(Gateshift[Gatehouse],'May 20-Jun16'!J44:P44,Gateshift[Hours]))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36"/>
      <c r="G45" s="36"/>
      <c r="H45" s="36"/>
      <c r="I45" s="20">
        <f>SUMPRODUCT(SUMIF(Gateshift[Gatehouse],'May 20-Jun16'!B45:H45,Gateshift[Hours]))</f>
        <v>0</v>
      </c>
      <c r="J45" s="38"/>
      <c r="K45" s="38"/>
      <c r="L45" s="38"/>
      <c r="M45" s="38"/>
      <c r="N45" s="38"/>
      <c r="O45" s="38"/>
      <c r="P45" s="38"/>
      <c r="Q45" s="20">
        <f>SUMPRODUCT(SUMIF(Gateshift[Gatehouse],'May 20-Jun16'!J45:P45,Gateshift[Hours]))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36"/>
      <c r="G46" s="36"/>
      <c r="H46" s="36"/>
      <c r="I46" s="20">
        <f>SUMPRODUCT(SUMIF(Gateshift[Gatehouse],'May 20-Jun16'!B46:H46,Gateshift[Hours]))</f>
        <v>0</v>
      </c>
      <c r="J46" s="38"/>
      <c r="K46" s="38"/>
      <c r="L46" s="38"/>
      <c r="M46" s="38"/>
      <c r="N46" s="38"/>
      <c r="O46" s="38"/>
      <c r="P46" s="38"/>
      <c r="Q46" s="20">
        <f>SUMPRODUCT(SUMIF(Gateshift[Gatehouse],'May 20-Jun16'!J46:P46,Gateshift[Hours]))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37"/>
      <c r="G47" s="37"/>
      <c r="H47" s="37"/>
      <c r="I47" s="20">
        <f>SUMPRODUCT(SUMIF(Gateshift[Gatehouse],'May 20-Jun16'!B47:H47,Gateshift[Hours]))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SUMPRODUCT(SUMIF(Gateshift[Gatehouse],'May 20-Jun16'!J47:P47,Gateshift[Hours]))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36"/>
      <c r="G48" s="36"/>
      <c r="H48" s="36"/>
      <c r="I48" s="20">
        <f>SUMPRODUCT(SUMIF(Gateshift[Gatehouse],'May 20-Jun16'!B48:H48,Gateshift[Hours]))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SUMPRODUCT(SUMIF(Gateshift[Gatehouse],'May 20-Jun16'!J48:P48,Gateshift[Hours]))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66"/>
      <c r="G49" s="35"/>
      <c r="H49" s="35"/>
      <c r="I49" s="43"/>
      <c r="J49" s="35"/>
      <c r="K49" s="35"/>
      <c r="L49" s="35"/>
      <c r="M49" s="35"/>
      <c r="N49" s="35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38"/>
      <c r="G50" s="38"/>
      <c r="H50" s="38"/>
      <c r="I50" s="20">
        <f>SUMPRODUCT(SUMIF(MaintShift[Maintenance],'May 20-Jun16'!B50:H50,MaintShift[Hours]))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SUMPRODUCT(SUMIF(MaintShift[Maintenance],'May 20-Jun16'!J50:P50,MaintShift[Hours]))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38"/>
      <c r="G51" s="38"/>
      <c r="H51" s="38"/>
      <c r="I51" s="20">
        <f>SUMPRODUCT(SUMIF(MaintShift[Maintenance],'May 20-Jun16'!B51:H51,MaintShift[Hours]))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SUMPRODUCT(SUMIF(MaintShift[Maintenance],'May 20-Jun16'!J51:P51,MaintShift[Hours]))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38"/>
      <c r="G52" s="38"/>
      <c r="H52" s="38"/>
      <c r="I52" s="20">
        <f>SUMPRODUCT(SUMIF(MaintShift[Maintenance],'May 20-Jun16'!B52:H52,MaintShift[Hours]))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SUMPRODUCT(SUMIF(MaintShift[Maintenance],'May 20-Jun16'!J52:P52,MaintShift[Hours]))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38"/>
      <c r="G53" s="38"/>
      <c r="H53" s="38"/>
      <c r="I53" s="20">
        <f>SUMPRODUCT(SUMIF(MaintShift[Maintenance],'May 20-Jun16'!B53:H53,MaintShift[Hours]))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SUMPRODUCT(SUMIF(MaintShift[Maintenance],'May 20-Jun16'!J53:P53,MaintShift[Hours]))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38"/>
      <c r="G54" s="38"/>
      <c r="H54" s="38"/>
      <c r="I54" s="20">
        <f>SUMPRODUCT(SUMIF(MaintShift[Maintenance],'May 20-Jun16'!B54:H54,MaintShift[Hours]))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SUMPRODUCT(SUMIF(MaintShift[Maintenance],'May 20-Jun16'!J54:P54,MaintShift[Hours]))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38"/>
      <c r="G55" s="38"/>
      <c r="H55" s="38"/>
      <c r="I55" s="20">
        <f>SUMPRODUCT(SUMIF(MaintShift[Maintenance],'May 20-Jun16'!B55:H55,MaintShift[Hours]))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SUMPRODUCT(SUMIF(MaintShift[Maintenance],'May 20-Jun16'!J55:P55,MaintShift[Hours]))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39"/>
      <c r="G57" s="39"/>
      <c r="H57" s="39"/>
      <c r="I57" s="20">
        <f>SUMPRODUCT(SUMIF(Con[Concession],'May 20-Jun16'!B57:H57,Con[Hours]))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SUMPRODUCT(SUMIF(Con[Concession],'May 20-Jun16'!J57:P57,Con[Hours]))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39"/>
      <c r="G58" s="39"/>
      <c r="H58" s="39"/>
      <c r="I58" s="20">
        <f>SUMPRODUCT(SUMIF(Con[Concession],'May 20-Jun16'!B58:H58,Con[Hours]))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SUMPRODUCT(SUMIF(Con[Concession],'May 20-Jun16'!J58:P58,Con[Hours]))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39"/>
      <c r="G60" s="39"/>
      <c r="H60" s="39"/>
      <c r="I60" s="28">
        <f>SUMPRODUCT(SUMIF(Vis[Visitor Services],'May 20-Jun16'!B60:H60,Vis[Hours]))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Services],'May 20-Jun16'!J60:P60,Vis[Hours]))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InputMessage="1" showErrorMessage="1" error="Must pick a predetermined shift from the drop down list." sqref="J5:P7 J35:P37 B5:H7 B35:H37">
      <formula1>INDIRECT("Senior[Senior Staff]")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9:P12 J39:P42">
      <formula1>INDIRECT("SecShift[Security]")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7169" r:id="rId4" name="CommandButton7">
          <controlPr defaultSize="0" autoLine="0" r:id="rId5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7169" r:id="rId4" name="CommandButton7"/>
      </mc:Fallback>
    </mc:AlternateContent>
    <mc:AlternateContent xmlns:mc="http://schemas.openxmlformats.org/markup-compatibility/2006">
      <mc:Choice Requires="x14">
        <control shapeId="7170" r:id="rId6" name="CommandButton8">
          <controlPr defaultSize="0" autoLine="0" r:id="rId7">
            <anchor moveWithCells="1">
              <from>
                <xdr:col>7</xdr:col>
                <xdr:colOff>95250</xdr:colOff>
                <xdr:row>31</xdr:row>
                <xdr:rowOff>9525</xdr:rowOff>
              </from>
              <to>
                <xdr:col>8</xdr:col>
                <xdr:colOff>247650</xdr:colOff>
                <xdr:row>32</xdr:row>
                <xdr:rowOff>123825</xdr:rowOff>
              </to>
            </anchor>
          </controlPr>
        </control>
      </mc:Choice>
      <mc:Fallback>
        <control shapeId="7170" r:id="rId6" name="CommandButton8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R62"/>
  <sheetViews>
    <sheetView topLeftCell="A19" zoomScale="70" zoomScaleNormal="70" workbookViewId="0">
      <pane xSplit="1" topLeftCell="B1" activePane="topRight" state="frozen"/>
      <selection activeCell="A30" sqref="A30"/>
      <selection pane="topRight" activeCell="G67" sqref="G66:G67"/>
    </sheetView>
  </sheetViews>
  <sheetFormatPr defaultColWidth="14.42578125" defaultRowHeight="15.75" customHeight="1" x14ac:dyDescent="0.2"/>
  <cols>
    <col min="1" max="1" width="18.28515625" style="44" customWidth="1"/>
    <col min="2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63">
        <v>44364</v>
      </c>
      <c r="F2" s="64" t="s">
        <v>6</v>
      </c>
      <c r="G2" s="65">
        <f>E2+13</f>
        <v>44377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44364</v>
      </c>
      <c r="C4" s="40">
        <f>B4+$A$3</f>
        <v>44365</v>
      </c>
      <c r="D4" s="40">
        <f>C4+A3</f>
        <v>44366</v>
      </c>
      <c r="E4" s="40">
        <f>D4+A3</f>
        <v>44367</v>
      </c>
      <c r="F4" s="40">
        <f>E4+A3</f>
        <v>44368</v>
      </c>
      <c r="G4" s="40">
        <f>F4+A3</f>
        <v>44369</v>
      </c>
      <c r="H4" s="40">
        <f>G4+A3</f>
        <v>44370</v>
      </c>
      <c r="I4" s="7" t="s">
        <v>31</v>
      </c>
      <c r="J4" s="40">
        <f>H4+A3</f>
        <v>44371</v>
      </c>
      <c r="K4" s="40">
        <f>J4+A3</f>
        <v>44372</v>
      </c>
      <c r="L4" s="40">
        <f>K4+A3</f>
        <v>44373</v>
      </c>
      <c r="M4" s="40">
        <f>L4+A3</f>
        <v>44374</v>
      </c>
      <c r="N4" s="40">
        <f>M4+A3</f>
        <v>44375</v>
      </c>
      <c r="O4" s="40">
        <f>N4+A3</f>
        <v>44376</v>
      </c>
      <c r="P4" s="40">
        <f>O4+A3</f>
        <v>44377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31"/>
      <c r="F5" s="31"/>
      <c r="G5" s="31"/>
      <c r="H5" s="31"/>
      <c r="I5" s="20">
        <f>SUMPRODUCT(SUMIF(Senior[Senior Staff],'Jun17-Jul14'!B5:H5,Senior[Hours]))</f>
        <v>0</v>
      </c>
      <c r="J5" s="31"/>
      <c r="K5" s="31"/>
      <c r="L5" s="31"/>
      <c r="M5" s="31"/>
      <c r="N5" s="31"/>
      <c r="O5" s="31"/>
      <c r="P5" s="31"/>
      <c r="Q5" s="16">
        <f>SUMPRODUCT(SUMIF(Senior[Senior Staff],'Jun17-Jul14'!J5:P5,Senior[Hours]))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31"/>
      <c r="F6" s="31"/>
      <c r="G6" s="31"/>
      <c r="H6" s="31"/>
      <c r="I6" s="20">
        <f>SUMPRODUCT(SUMIF(Senior[Senior Staff],'Jun17-Jul14'!B6:H6,Senior[Hours]))</f>
        <v>0</v>
      </c>
      <c r="J6" s="31"/>
      <c r="K6" s="31"/>
      <c r="L6" s="31"/>
      <c r="M6" s="31"/>
      <c r="N6" s="31"/>
      <c r="O6" s="31"/>
      <c r="P6" s="31"/>
      <c r="Q6" s="16">
        <f>SUMPRODUCT(SUMIF(Senior[Senior Staff],'Jun17-Jul14'!J6:P6,Senior[Hours]))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31"/>
      <c r="F7" s="31"/>
      <c r="G7" s="31"/>
      <c r="H7" s="31"/>
      <c r="I7" s="20">
        <f>SUMPRODUCT(SUMIF(Senior[Senior Staff],'Jun17-Jul14'!B7:H7,Senior[Hours]))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Staff],'Jun17-Jul14'!J7:P7,Senior[Hours]))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33"/>
      <c r="F9" s="33"/>
      <c r="G9" s="33"/>
      <c r="H9" s="33"/>
      <c r="I9" s="20">
        <f>SUMPRODUCT(SUMIF(SecShift[Security],'Jun17-Jul14'!B9:H9,SecShift[Hours]))</f>
        <v>0</v>
      </c>
      <c r="J9" s="38"/>
      <c r="K9" s="38"/>
      <c r="L9" s="38"/>
      <c r="M9" s="38"/>
      <c r="N9" s="38"/>
      <c r="O9" s="38"/>
      <c r="P9" s="38"/>
      <c r="Q9" s="20">
        <f>SUMPRODUCT(SUMIF(SecShift[Security],'Jun17-Jul14'!J9:P9,SecShift[Hours]))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33"/>
      <c r="F10" s="33"/>
      <c r="G10" s="33"/>
      <c r="H10" s="33"/>
      <c r="I10" s="20">
        <f>SUMPRODUCT(SUMIF(SecShift[Security],'Jun17-Jul14'!B10:H10,SecShift[Hours]))</f>
        <v>0</v>
      </c>
      <c r="J10" s="38"/>
      <c r="K10" s="38"/>
      <c r="L10" s="38"/>
      <c r="M10" s="38"/>
      <c r="N10" s="38"/>
      <c r="O10" s="38"/>
      <c r="P10" s="38"/>
      <c r="Q10" s="20">
        <f>SUMPRODUCT(SUMIF(SecShift[Security],'Jun17-Jul14'!J10:P10,SecShift[Hours]))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33"/>
      <c r="F11" s="33"/>
      <c r="G11" s="33"/>
      <c r="H11" s="33"/>
      <c r="I11" s="20">
        <f>SUMPRODUCT(SUMIF(SecShift[Security],'Jun17-Jul14'!B11:H11,SecShift[Hours]))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SUMPRODUCT(SUMIF(SecShift[Security],'Jun17-Jul14'!J11:P11,SecShift[Hours]))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34"/>
      <c r="G12" s="34"/>
      <c r="H12" s="34"/>
      <c r="I12" s="20">
        <f>SUMPRODUCT(SUMIF(SecShift[Security],'Jun17-Jul14'!B12:H12,SecShift[Hours]))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SUMPRODUCT(SUMIF(SecShift[Security],'Jun17-Jul14'!J12:P12,SecShift[Hours]))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36"/>
      <c r="F14" s="36"/>
      <c r="G14" s="36"/>
      <c r="H14" s="36"/>
      <c r="I14" s="20">
        <f>SUMPRODUCT(SUMIF(Gateshift[Gatehouse],'Jun17-Jul14'!B14:H14,Gateshift[Hours]))</f>
        <v>0</v>
      </c>
      <c r="J14" s="38"/>
      <c r="K14" s="38"/>
      <c r="L14" s="38"/>
      <c r="M14" s="38"/>
      <c r="N14" s="38"/>
      <c r="O14" s="38"/>
      <c r="P14" s="38"/>
      <c r="Q14" s="20">
        <f>SUMPRODUCT(SUMIF(Gateshift[Gatehouse],'Jun17-Jul14'!J14:P14,Gateshift[Hours]))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36"/>
      <c r="F15" s="36"/>
      <c r="G15" s="36"/>
      <c r="H15" s="36"/>
      <c r="I15" s="20">
        <f>SUMPRODUCT(SUMIF(Gateshift[Gatehouse],'Jun17-Jul14'!B15:H15,Gateshift[Hours]))</f>
        <v>0</v>
      </c>
      <c r="J15" s="38"/>
      <c r="K15" s="38"/>
      <c r="L15" s="38"/>
      <c r="M15" s="38"/>
      <c r="N15" s="38"/>
      <c r="O15" s="38"/>
      <c r="P15" s="38"/>
      <c r="Q15" s="20">
        <f>SUMPRODUCT(SUMIF(Gateshift[Gatehouse],'Jun17-Jul14'!J15:P15,Gateshift[Hours]))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36"/>
      <c r="F16" s="36"/>
      <c r="G16" s="36"/>
      <c r="H16" s="36"/>
      <c r="I16" s="20">
        <f>SUMPRODUCT(SUMIF(Gateshift[Gatehouse],'Jun17-Jul14'!B16:H16,Gateshift[Hours]))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SUMPRODUCT(SUMIF(Gateshift[Gatehouse],'Jun17-Jul14'!J16:P16,Gateshift[Hours]))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37"/>
      <c r="G17" s="37"/>
      <c r="H17" s="37"/>
      <c r="I17" s="20">
        <f>SUMPRODUCT(SUMIF(Gateshift[Gatehouse],'Jun17-Jul14'!B17:H17,Gateshift[Hours]))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SUMPRODUCT(SUMIF(Gateshift[Gatehouse],'Jun17-Jul14'!J17:P17,Gateshift[Hours]))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36"/>
      <c r="G18" s="36"/>
      <c r="H18" s="36"/>
      <c r="I18" s="20">
        <f>SUMPRODUCT(SUMIF(Gateshift[Gatehouse],'Jun17-Jul14'!B18:H18,Gateshift[Hours]))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SUMPRODUCT(SUMIF(Gateshift[Gatehouse],'Jun17-Jul14'!J18:P18,Gateshift[Hours]))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35"/>
      <c r="D19" s="35"/>
      <c r="E19" s="35"/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38"/>
      <c r="G20" s="38"/>
      <c r="H20" s="38"/>
      <c r="I20" s="20">
        <f>SUMPRODUCT(SUMIF(MaintShift[Maintenance],'Jun17-Jul14'!B20:H20,MaintShift[Hours]))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SUMPRODUCT(SUMIF(MaintShift[Maintenance],'Jun17-Jul14'!J20:P20,MaintShift[Hours]))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38"/>
      <c r="G21" s="38"/>
      <c r="H21" s="38"/>
      <c r="I21" s="20">
        <f>SUMPRODUCT(SUMIF(MaintShift[Maintenance],'Jun17-Jul14'!B21:H21,MaintShift[Hours]))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SUMPRODUCT(SUMIF(MaintShift[Maintenance],'Jun17-Jul14'!J21:P21,MaintShift[Hours]))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38"/>
      <c r="G22" s="38"/>
      <c r="H22" s="38"/>
      <c r="I22" s="20">
        <f>SUMPRODUCT(SUMIF(MaintShift[Maintenance],'Jun17-Jul14'!B22:H22,MaintShift[Hours]))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SUMPRODUCT(SUMIF(MaintShift[Maintenance],'Jun17-Jul14'!J22:P22,MaintShift[Hours]))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38"/>
      <c r="G23" s="38"/>
      <c r="H23" s="38"/>
      <c r="I23" s="20">
        <f>SUMPRODUCT(SUMIF(MaintShift[Maintenance],'Jun17-Jul14'!B23:H23,MaintShift[Hours]))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SUMPRODUCT(SUMIF(MaintShift[Maintenance],'Jun17-Jul14'!J23:P23,MaintShift[Hours]))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38"/>
      <c r="G24" s="38"/>
      <c r="H24" s="38"/>
      <c r="I24" s="20">
        <f>SUMPRODUCT(SUMIF(MaintShift[Maintenance],'Jun17-Jul14'!B24:H24,MaintShift[Hours]))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SUMPRODUCT(SUMIF(MaintShift[Maintenance],'Jun17-Jul14'!J24:P24,MaintShift[Hours]))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38"/>
      <c r="G25" s="38"/>
      <c r="H25" s="38"/>
      <c r="I25" s="20">
        <f>SUMPRODUCT(SUMIF(MaintShift[Maintenance],'Jun17-Jul14'!B25:H25,MaintShift[Hours]))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SUMPRODUCT(SUMIF(MaintShift[Maintenance],'Jun17-Jul14'!J25:P25,MaintShift[Hours]))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39"/>
      <c r="G27" s="39"/>
      <c r="H27" s="39"/>
      <c r="I27" s="20">
        <f>SUMPRODUCT(SUMIF(Con[Concession],'Jun17-Jul14'!B27:H27,Con[Hours]))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SUMPRODUCT(SUMIF(Con[Concession],'Jun17-Jul14'!J27:P27,Con[Hours]))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39"/>
      <c r="G28" s="39"/>
      <c r="H28" s="39"/>
      <c r="I28" s="20">
        <f>SUMPRODUCT(SUMIF(Con[Concession],'Jun17-Jul14'!B28:H28,Con[Hours]))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SUMPRODUCT(SUMIF(Con[Concession],'Jun17-Jul14'!J28:P28,Con[Hours]))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39"/>
      <c r="F30" s="39"/>
      <c r="G30" s="39"/>
      <c r="H30" s="39"/>
      <c r="I30" s="28">
        <f>SUMPRODUCT(SUMIF(Vis[Visitor Services],'Jun17-Jul14'!B30:H30,Vis[Hours]))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Services],'Jun17-Jul14'!J30:P30,Vis[Hours]))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60">
        <f>G2+1</f>
        <v>44378</v>
      </c>
      <c r="F32" s="61" t="s">
        <v>6</v>
      </c>
      <c r="G32" s="62">
        <f>E32+13</f>
        <v>44391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44378</v>
      </c>
      <c r="C34" s="40">
        <f>B34+$A$3</f>
        <v>44379</v>
      </c>
      <c r="D34" s="40">
        <f>C34+A33</f>
        <v>44380</v>
      </c>
      <c r="E34" s="40">
        <f>D34+A33</f>
        <v>44381</v>
      </c>
      <c r="F34" s="40">
        <f>E34+A33</f>
        <v>44382</v>
      </c>
      <c r="G34" s="40">
        <f>F34+A33</f>
        <v>44383</v>
      </c>
      <c r="H34" s="40">
        <f>G34+A33</f>
        <v>44384</v>
      </c>
      <c r="I34" s="7" t="s">
        <v>31</v>
      </c>
      <c r="J34" s="40">
        <f>H34+A33</f>
        <v>44385</v>
      </c>
      <c r="K34" s="40">
        <f>J34+A33</f>
        <v>44386</v>
      </c>
      <c r="L34" s="40">
        <f>K34+A33</f>
        <v>44387</v>
      </c>
      <c r="M34" s="40">
        <f>L34+A33</f>
        <v>44388</v>
      </c>
      <c r="N34" s="40">
        <f>M34+A33</f>
        <v>44389</v>
      </c>
      <c r="O34" s="40">
        <f>N34+A33</f>
        <v>44390</v>
      </c>
      <c r="P34" s="40">
        <f>O34+A33</f>
        <v>44391</v>
      </c>
      <c r="Q34" s="14" t="s">
        <v>32</v>
      </c>
      <c r="R34" s="6" t="s">
        <v>20</v>
      </c>
    </row>
    <row r="35" spans="1:18" ht="12.75" x14ac:dyDescent="0.2">
      <c r="A35" s="50"/>
      <c r="B35" s="69"/>
      <c r="C35" s="31"/>
      <c r="D35" s="31"/>
      <c r="E35" s="31"/>
      <c r="F35" s="31"/>
      <c r="G35" s="31"/>
      <c r="H35" s="31"/>
      <c r="I35" s="20">
        <f>SUMPRODUCT(SUMIF(Senior[Senior Staff],'Jun17-Jul14'!B35:H35,Senior[Hours]))</f>
        <v>0</v>
      </c>
      <c r="J35" s="31"/>
      <c r="K35" s="31"/>
      <c r="L35" s="31"/>
      <c r="M35" s="31"/>
      <c r="N35" s="31"/>
      <c r="O35" s="31"/>
      <c r="P35" s="31"/>
      <c r="Q35" s="16">
        <f>SUMPRODUCT(SUMIF(Senior[Senior Staff],'Jun17-Jul14'!J35:P35,Senior[Hours]))</f>
        <v>0</v>
      </c>
      <c r="R35" s="17">
        <f>SUM(Q35,I35)</f>
        <v>0</v>
      </c>
    </row>
    <row r="36" spans="1:18" ht="12.75" x14ac:dyDescent="0.2">
      <c r="A36" s="50"/>
      <c r="B36" s="69"/>
      <c r="C36" s="31"/>
      <c r="D36" s="31"/>
      <c r="E36" s="31"/>
      <c r="F36" s="31"/>
      <c r="G36" s="31"/>
      <c r="H36" s="31"/>
      <c r="I36" s="20">
        <f>SUMPRODUCT(SUMIF(Senior[Senior Staff],'Jun17-Jul14'!B36:H36,Senior[Hours]))</f>
        <v>0</v>
      </c>
      <c r="J36" s="31"/>
      <c r="K36" s="31"/>
      <c r="L36" s="31"/>
      <c r="M36" s="31"/>
      <c r="N36" s="31"/>
      <c r="O36" s="31"/>
      <c r="P36" s="31"/>
      <c r="Q36" s="16">
        <f>SUMPRODUCT(SUMIF(Senior[Senior Staff],'Jun17-Jul14'!J36:P36,Senior[Hours]))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69"/>
      <c r="C37" s="31"/>
      <c r="D37" s="31"/>
      <c r="E37" s="31"/>
      <c r="F37" s="31"/>
      <c r="G37" s="31"/>
      <c r="H37" s="31"/>
      <c r="I37" s="20">
        <f>SUMPRODUCT(SUMIF(Senior[Senior Staff],'Jun17-Jul14'!B37:H37,Senior[Hours]))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Staff],'Jun17-Jul14'!J37:P37,Senior[Hours]))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70"/>
      <c r="C39" s="33"/>
      <c r="D39" s="33"/>
      <c r="E39" s="33"/>
      <c r="F39" s="33"/>
      <c r="G39" s="33"/>
      <c r="H39" s="33"/>
      <c r="I39" s="20">
        <f>SUMPRODUCT(SUMIF(SecShift[Security],'Jun17-Jul14'!B39:H39,SecShift[Hours]))</f>
        <v>0</v>
      </c>
      <c r="J39" s="38"/>
      <c r="K39" s="38"/>
      <c r="L39" s="38"/>
      <c r="M39" s="38"/>
      <c r="N39" s="38"/>
      <c r="O39" s="38"/>
      <c r="P39" s="38"/>
      <c r="Q39" s="20">
        <f>SUMPRODUCT(SUMIF(SecShift[Security],'Jun17-Jul14'!J39:P39,SecShift[Hours]))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70"/>
      <c r="C40" s="33"/>
      <c r="D40" s="33"/>
      <c r="E40" s="33"/>
      <c r="F40" s="33"/>
      <c r="G40" s="33"/>
      <c r="H40" s="33"/>
      <c r="I40" s="20">
        <f>SUMPRODUCT(SUMIF(SecShift[Security],'Jun17-Jul14'!B40:H40,SecShift[Hours]))</f>
        <v>0</v>
      </c>
      <c r="J40" s="38"/>
      <c r="K40" s="38"/>
      <c r="L40" s="38"/>
      <c r="M40" s="38"/>
      <c r="N40" s="38"/>
      <c r="O40" s="38"/>
      <c r="P40" s="38"/>
      <c r="Q40" s="20">
        <f>SUMPRODUCT(SUMIF(SecShift[Security],'Jun17-Jul14'!J40:P40,SecShift[Hours]))</f>
        <v>0</v>
      </c>
      <c r="R40" s="21">
        <f t="shared" si="5"/>
        <v>0</v>
      </c>
    </row>
    <row r="41" spans="1:18" ht="12.75" x14ac:dyDescent="0.2">
      <c r="A41" s="51"/>
      <c r="B41" s="70"/>
      <c r="C41" s="33"/>
      <c r="D41" s="33"/>
      <c r="E41" s="33"/>
      <c r="F41" s="33"/>
      <c r="G41" s="33"/>
      <c r="H41" s="33"/>
      <c r="I41" s="20">
        <f>SUMPRODUCT(SUMIF(SecShift[Security],'Jun17-Jul14'!B41:H41,SecShift[Hours]))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SUMPRODUCT(SUMIF(SecShift[Security],'Jun17-Jul14'!J41:P41,SecShift[Hours]))</f>
        <v>0</v>
      </c>
      <c r="R41" s="21">
        <f t="shared" si="5"/>
        <v>0</v>
      </c>
    </row>
    <row r="42" spans="1:18" ht="12.75" x14ac:dyDescent="0.2">
      <c r="A42" s="51"/>
      <c r="B42" s="71"/>
      <c r="C42" s="34"/>
      <c r="D42" s="34"/>
      <c r="E42" s="34"/>
      <c r="F42" s="34"/>
      <c r="G42" s="34"/>
      <c r="H42" s="34"/>
      <c r="I42" s="20">
        <f>SUMPRODUCT(SUMIF(SecShift[Security],'Jun17-Jul14'!B42:H42,SecShift[Hours]))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SUMPRODUCT(SUMIF(SecShift[Security],'Jun17-Jul14'!J42:P42,SecShift[Hours]))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76" t="s">
        <v>37</v>
      </c>
      <c r="C43" s="35"/>
      <c r="D43" s="35"/>
      <c r="E43" s="35"/>
      <c r="F43" s="35"/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72"/>
      <c r="C44" s="36"/>
      <c r="D44" s="36"/>
      <c r="E44" s="36"/>
      <c r="F44" s="36"/>
      <c r="G44" s="36"/>
      <c r="H44" s="36"/>
      <c r="I44" s="20">
        <f>SUMPRODUCT(SUMIF(Gateshift[Gatehouse],'Jun17-Jul14'!B44:H44,Gateshift[Hours]))</f>
        <v>0</v>
      </c>
      <c r="J44" s="38"/>
      <c r="K44" s="38"/>
      <c r="L44" s="38"/>
      <c r="M44" s="38"/>
      <c r="N44" s="38"/>
      <c r="O44" s="38"/>
      <c r="P44" s="38"/>
      <c r="Q44" s="20">
        <f>SUMPRODUCT(SUMIF(Gateshift[Gatehouse],'Jun17-Jul14'!J44:P44,Gateshift[Hours]))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72"/>
      <c r="C45" s="36"/>
      <c r="D45" s="36"/>
      <c r="E45" s="36"/>
      <c r="F45" s="36"/>
      <c r="G45" s="36"/>
      <c r="H45" s="36"/>
      <c r="I45" s="20">
        <f>SUMPRODUCT(SUMIF(Gateshift[Gatehouse],'Jun17-Jul14'!B45:H45,Gateshift[Hours]))</f>
        <v>0</v>
      </c>
      <c r="J45" s="38"/>
      <c r="K45" s="38"/>
      <c r="L45" s="38"/>
      <c r="M45" s="38"/>
      <c r="N45" s="38"/>
      <c r="O45" s="38"/>
      <c r="P45" s="38"/>
      <c r="Q45" s="20">
        <f>SUMPRODUCT(SUMIF(Gateshift[Gatehouse],'Jun17-Jul14'!J45:P45,Gateshift[Hours]))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72"/>
      <c r="C46" s="36"/>
      <c r="D46" s="36"/>
      <c r="E46" s="36"/>
      <c r="F46" s="36"/>
      <c r="G46" s="36"/>
      <c r="H46" s="36"/>
      <c r="I46" s="20">
        <f>SUMPRODUCT(SUMIF(Gateshift[Gatehouse],'Jun17-Jul14'!B46:H46,Gateshift[Hours]))</f>
        <v>0</v>
      </c>
      <c r="J46" s="38"/>
      <c r="K46" s="38"/>
      <c r="L46" s="38"/>
      <c r="M46" s="38"/>
      <c r="N46" s="38"/>
      <c r="O46" s="38"/>
      <c r="P46" s="38"/>
      <c r="Q46" s="20">
        <f>SUMPRODUCT(SUMIF(Gateshift[Gatehouse],'Jun17-Jul14'!J46:P46,Gateshift[Hours]))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73"/>
      <c r="C47" s="37"/>
      <c r="D47" s="37"/>
      <c r="E47" s="37"/>
      <c r="F47" s="37"/>
      <c r="G47" s="37"/>
      <c r="H47" s="37"/>
      <c r="I47" s="20">
        <f>SUMPRODUCT(SUMIF(Gateshift[Gatehouse],'Jun17-Jul14'!B47:H47,Gateshift[Hours]))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SUMPRODUCT(SUMIF(Gateshift[Gatehouse],'Jun17-Jul14'!J47:P47,Gateshift[Hours]))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72"/>
      <c r="C48" s="37"/>
      <c r="D48" s="36"/>
      <c r="E48" s="36"/>
      <c r="F48" s="36"/>
      <c r="G48" s="36"/>
      <c r="H48" s="36"/>
      <c r="I48" s="20">
        <f>SUMPRODUCT(SUMIF(Gateshift[Gatehouse],'Jun17-Jul14'!B48:H48,Gateshift[Hours]))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SUMPRODUCT(SUMIF(Gateshift[Gatehouse],'Jun17-Jul14'!J48:P48,Gateshift[Hours]))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35"/>
      <c r="G49" s="35"/>
      <c r="H49" s="35"/>
      <c r="I49" s="43"/>
      <c r="J49" s="35"/>
      <c r="K49" s="35"/>
      <c r="L49" s="35"/>
      <c r="M49" s="35"/>
      <c r="N49" s="66"/>
      <c r="O49" s="35"/>
      <c r="P49" s="41"/>
      <c r="Q49" s="22"/>
      <c r="R49" s="23"/>
    </row>
    <row r="50" spans="1:18" ht="15.75" customHeight="1" x14ac:dyDescent="0.2">
      <c r="A50" s="53"/>
      <c r="B50" s="74"/>
      <c r="C50" s="38"/>
      <c r="D50" s="38"/>
      <c r="E50" s="38"/>
      <c r="F50" s="38"/>
      <c r="G50" s="38"/>
      <c r="H50" s="38"/>
      <c r="I50" s="20">
        <f>SUMPRODUCT(SUMIF(MaintShift[Maintenance],'Jun17-Jul14'!B50:H50,MaintShift[Hours]))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SUMPRODUCT(SUMIF(MaintShift[Maintenance],'Jun17-Jul14'!J50:P50,MaintShift[Hours]))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74"/>
      <c r="C51" s="38"/>
      <c r="D51" s="38"/>
      <c r="E51" s="38"/>
      <c r="F51" s="38"/>
      <c r="G51" s="38"/>
      <c r="H51" s="38"/>
      <c r="I51" s="20">
        <f>SUMPRODUCT(SUMIF(MaintShift[Maintenance],'Jun17-Jul14'!B51:H51,MaintShift[Hours]))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SUMPRODUCT(SUMIF(MaintShift[Maintenance],'Jun17-Jul14'!J51:P51,MaintShift[Hours]))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74"/>
      <c r="C52" s="38"/>
      <c r="D52" s="38"/>
      <c r="E52" s="38"/>
      <c r="F52" s="38"/>
      <c r="G52" s="38"/>
      <c r="H52" s="38"/>
      <c r="I52" s="20">
        <f>SUMPRODUCT(SUMIF(MaintShift[Maintenance],'Jun17-Jul14'!B52:H52,MaintShift[Hours]))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SUMPRODUCT(SUMIF(MaintShift[Maintenance],'Jun17-Jul14'!J52:P52,MaintShift[Hours]))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74"/>
      <c r="C53" s="38"/>
      <c r="D53" s="38"/>
      <c r="E53" s="38"/>
      <c r="F53" s="38"/>
      <c r="G53" s="38"/>
      <c r="H53" s="38"/>
      <c r="I53" s="20">
        <f>SUMPRODUCT(SUMIF(MaintShift[Maintenance],'Jun17-Jul14'!B53:H53,MaintShift[Hours]))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SUMPRODUCT(SUMIF(MaintShift[Maintenance],'Jun17-Jul14'!J53:P53,MaintShift[Hours]))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74"/>
      <c r="C54" s="38"/>
      <c r="D54" s="38"/>
      <c r="E54" s="38"/>
      <c r="F54" s="38"/>
      <c r="G54" s="38"/>
      <c r="H54" s="38"/>
      <c r="I54" s="20">
        <f>SUMPRODUCT(SUMIF(MaintShift[Maintenance],'Jun17-Jul14'!B54:H54,MaintShift[Hours]))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SUMPRODUCT(SUMIF(MaintShift[Maintenance],'Jun17-Jul14'!J54:P54,MaintShift[Hours]))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74"/>
      <c r="C55" s="38"/>
      <c r="D55" s="38"/>
      <c r="E55" s="38"/>
      <c r="F55" s="38"/>
      <c r="G55" s="38"/>
      <c r="H55" s="38"/>
      <c r="I55" s="20">
        <f>SUMPRODUCT(SUMIF(MaintShift[Maintenance],'Jun17-Jul14'!B55:H55,MaintShift[Hours]))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SUMPRODUCT(SUMIF(MaintShift[Maintenance],'Jun17-Jul14'!J55:P55,MaintShift[Hours]))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75"/>
      <c r="C57" s="39"/>
      <c r="D57" s="39"/>
      <c r="E57" s="39"/>
      <c r="F57" s="39"/>
      <c r="G57" s="39"/>
      <c r="H57" s="39"/>
      <c r="I57" s="20">
        <f>SUMPRODUCT(SUMIF(Con[Concession],'Jun17-Jul14'!B57:H57,Con[Hours]))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SUMPRODUCT(SUMIF(Con[Concession],'Jun17-Jul14'!J57:P57,Con[Hours]))</f>
        <v>0</v>
      </c>
      <c r="R57" s="27">
        <f>SUM(Q57,I57)</f>
        <v>0</v>
      </c>
    </row>
    <row r="58" spans="1:18" ht="15.75" customHeight="1" x14ac:dyDescent="0.2">
      <c r="A58" s="55"/>
      <c r="B58" s="75"/>
      <c r="C58" s="39"/>
      <c r="D58" s="39"/>
      <c r="E58" s="39"/>
      <c r="F58" s="39"/>
      <c r="G58" s="39"/>
      <c r="H58" s="39"/>
      <c r="I58" s="20">
        <f>SUMPRODUCT(SUMIF(Con[Concession],'Jun17-Jul14'!B58:H58,Con[Hours]))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SUMPRODUCT(SUMIF(Con[Concession],'Jun17-Jul14'!J58:P58,Con[Hours]))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75"/>
      <c r="C60" s="39"/>
      <c r="D60" s="39"/>
      <c r="E60" s="39"/>
      <c r="F60" s="39"/>
      <c r="G60" s="39"/>
      <c r="H60" s="39"/>
      <c r="I60" s="28">
        <f>SUMPRODUCT(SUMIF(Vis[Visitor Services],'Jun17-Jul14'!B60:H60,Vis[Hours]))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Services],'Jun17-Jul14'!J60:P60,Vis[Hours]))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ErrorMessage="1" error="Must pick a predetermined shift from the drop down list." sqref="J9:P12 J39:P42">
      <formula1>INDIRECT("SecShift[Security]")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5:P7 J35:P37 B5:H7 B35:H37">
      <formula1>INDIRECT("Senior[Senior Staff]")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8193" r:id="rId4" name="CommandButton9">
          <controlPr defaultSize="0" autoLine="0" r:id="rId5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8193" r:id="rId4" name="CommandButton9"/>
      </mc:Fallback>
    </mc:AlternateContent>
    <mc:AlternateContent xmlns:mc="http://schemas.openxmlformats.org/markup-compatibility/2006">
      <mc:Choice Requires="x14">
        <control shapeId="8194" r:id="rId6" name="CommandButton10">
          <controlPr defaultSize="0" autoLine="0" r:id="rId7">
            <anchor moveWithCells="1">
              <from>
                <xdr:col>7</xdr:col>
                <xdr:colOff>95250</xdr:colOff>
                <xdr:row>31</xdr:row>
                <xdr:rowOff>9525</xdr:rowOff>
              </from>
              <to>
                <xdr:col>8</xdr:col>
                <xdr:colOff>247650</xdr:colOff>
                <xdr:row>32</xdr:row>
                <xdr:rowOff>123825</xdr:rowOff>
              </to>
            </anchor>
          </controlPr>
        </control>
      </mc:Choice>
      <mc:Fallback>
        <control shapeId="8194" r:id="rId6" name="CommandButton10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outlinePr summaryBelow="0" summaryRight="0"/>
    <pageSetUpPr fitToPage="1"/>
  </sheetPr>
  <dimension ref="A1:R62"/>
  <sheetViews>
    <sheetView zoomScale="85" zoomScaleNormal="85" workbookViewId="0">
      <pane xSplit="1" topLeftCell="B1" activePane="topRight" state="frozen"/>
      <selection activeCell="A4" sqref="A4"/>
      <selection pane="topRight" activeCell="A2" sqref="A2:C2"/>
    </sheetView>
  </sheetViews>
  <sheetFormatPr defaultColWidth="14.42578125" defaultRowHeight="15.75" customHeight="1" x14ac:dyDescent="0.2"/>
  <cols>
    <col min="1" max="1" width="18.28515625" style="44" customWidth="1"/>
    <col min="2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23</v>
      </c>
      <c r="B2" s="79"/>
      <c r="C2" s="80"/>
      <c r="D2" s="45"/>
      <c r="E2" s="63">
        <v>44392</v>
      </c>
      <c r="F2" s="64" t="s">
        <v>6</v>
      </c>
      <c r="G2" s="65">
        <f>E2+13</f>
        <v>44405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44392</v>
      </c>
      <c r="C4" s="40">
        <f>B4+$A$3</f>
        <v>44393</v>
      </c>
      <c r="D4" s="40">
        <f>C4+A3</f>
        <v>44394</v>
      </c>
      <c r="E4" s="40">
        <f>D4+A3</f>
        <v>44395</v>
      </c>
      <c r="F4" s="40">
        <f>E4+A3</f>
        <v>44396</v>
      </c>
      <c r="G4" s="40">
        <f>F4+A3</f>
        <v>44397</v>
      </c>
      <c r="H4" s="40">
        <f>G4+A3</f>
        <v>44398</v>
      </c>
      <c r="I4" s="7" t="s">
        <v>31</v>
      </c>
      <c r="J4" s="40">
        <f>H4+A3</f>
        <v>44399</v>
      </c>
      <c r="K4" s="40">
        <f>J4+A3</f>
        <v>44400</v>
      </c>
      <c r="L4" s="40">
        <f>K4+A3</f>
        <v>44401</v>
      </c>
      <c r="M4" s="40">
        <f>L4+A3</f>
        <v>44402</v>
      </c>
      <c r="N4" s="40">
        <f>M4+A3</f>
        <v>44403</v>
      </c>
      <c r="O4" s="40">
        <f>N4+A3</f>
        <v>44404</v>
      </c>
      <c r="P4" s="40">
        <f>O4+A3</f>
        <v>44405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31"/>
      <c r="F5" s="31"/>
      <c r="G5" s="31"/>
      <c r="H5" s="31"/>
      <c r="I5" s="20">
        <f>SUMPRODUCT(SUMIF(Senior[Senior Staff],'Jul 15-Aug 11'!B5:H5,Senior[Hours]))</f>
        <v>0</v>
      </c>
      <c r="J5" s="31"/>
      <c r="K5" s="31"/>
      <c r="L5" s="31"/>
      <c r="M5" s="31"/>
      <c r="N5" s="31"/>
      <c r="O5" s="31"/>
      <c r="P5" s="31"/>
      <c r="Q5" s="16">
        <f>SUMPRODUCT(SUMIF(Senior[Senior Staff],'Jul 15-Aug 11'!J5:P5,Senior[Hours]))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31"/>
      <c r="F6" s="31"/>
      <c r="G6" s="31"/>
      <c r="H6" s="31"/>
      <c r="I6" s="20">
        <f>SUMPRODUCT(SUMIF(Senior[Senior Staff],'Jul 15-Aug 11'!B6:H6,Senior[Hours]))</f>
        <v>0</v>
      </c>
      <c r="J6" s="31"/>
      <c r="K6" s="31"/>
      <c r="L6" s="31"/>
      <c r="M6" s="31"/>
      <c r="N6" s="31"/>
      <c r="O6" s="31"/>
      <c r="P6" s="31"/>
      <c r="Q6" s="16">
        <f>SUMPRODUCT(SUMIF(Senior[Senior Staff],'Jul 15-Aug 11'!J6:P6,Senior[Hours]))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31"/>
      <c r="F7" s="31"/>
      <c r="G7" s="31"/>
      <c r="H7" s="31"/>
      <c r="I7" s="20">
        <f>SUMPRODUCT(SUMIF(Senior[Senior Staff],'Jul 15-Aug 11'!B7:H7,Senior[Hours]))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Staff],'Jul 15-Aug 11'!J7:P7,Senior[Hours]))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33"/>
      <c r="F9" s="33"/>
      <c r="G9" s="33"/>
      <c r="H9" s="33"/>
      <c r="I9" s="20">
        <f>SUMPRODUCT(SUMIF(SecShift[Security],'Jul 15-Aug 11'!B9:H9,SecShift[Hours]))</f>
        <v>0</v>
      </c>
      <c r="J9" s="38"/>
      <c r="K9" s="38"/>
      <c r="L9" s="38"/>
      <c r="M9" s="38"/>
      <c r="N9" s="38"/>
      <c r="O9" s="38"/>
      <c r="P9" s="38"/>
      <c r="Q9" s="20">
        <f>SUMPRODUCT(SUMIF(SecShift[Security],'Jul 15-Aug 11'!J9:P9,SecShift[Hours]))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33"/>
      <c r="F10" s="33"/>
      <c r="G10" s="33"/>
      <c r="H10" s="33"/>
      <c r="I10" s="20">
        <f>SUMPRODUCT(SUMIF(SecShift[Security],'Jul 15-Aug 11'!B10:H10,SecShift[Hours]))</f>
        <v>0</v>
      </c>
      <c r="J10" s="38"/>
      <c r="K10" s="38"/>
      <c r="L10" s="38"/>
      <c r="M10" s="38"/>
      <c r="N10" s="38"/>
      <c r="O10" s="38"/>
      <c r="P10" s="38"/>
      <c r="Q10" s="20">
        <f>SUMPRODUCT(SUMIF(SecShift[Security],'Jul 15-Aug 11'!J10:P10,SecShift[Hours]))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33"/>
      <c r="F11" s="33"/>
      <c r="G11" s="33"/>
      <c r="H11" s="33"/>
      <c r="I11" s="20">
        <f>SUMPRODUCT(SUMIF(SecShift[Security],'Jul 15-Aug 11'!B11:H11,SecShift[Hours]))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SUMPRODUCT(SUMIF(SecShift[Security],'Jul 15-Aug 11'!J11:P11,SecShift[Hours]))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34"/>
      <c r="G12" s="34"/>
      <c r="H12" s="34"/>
      <c r="I12" s="20">
        <f>SUMPRODUCT(SUMIF(SecShift[Security],'Jul 15-Aug 11'!B12:H12,SecShift[Hours]))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SUMPRODUCT(SUMIF(SecShift[Security],'Jul 15-Aug 11'!J12:P12,SecShift[Hours]))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36"/>
      <c r="F14" s="36"/>
      <c r="G14" s="36"/>
      <c r="H14" s="36"/>
      <c r="I14" s="20">
        <f>SUMPRODUCT(SUMIF(Gateshift[Gatehouse],'Jul 15-Aug 11'!B14:H14,Gateshift[Hours]))</f>
        <v>0</v>
      </c>
      <c r="J14" s="38"/>
      <c r="K14" s="38"/>
      <c r="L14" s="38"/>
      <c r="M14" s="38"/>
      <c r="N14" s="38"/>
      <c r="O14" s="38"/>
      <c r="P14" s="38"/>
      <c r="Q14" s="20">
        <f>SUMPRODUCT(SUMIF(Gateshift[Gatehouse],'Jul 15-Aug 11'!J14:P14,Gateshift[Hours]))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36"/>
      <c r="F15" s="36"/>
      <c r="G15" s="36"/>
      <c r="H15" s="36"/>
      <c r="I15" s="20">
        <f>SUMPRODUCT(SUMIF(Gateshift[Gatehouse],'Jul 15-Aug 11'!B15:H15,Gateshift[Hours]))</f>
        <v>0</v>
      </c>
      <c r="J15" s="38"/>
      <c r="K15" s="38"/>
      <c r="L15" s="38"/>
      <c r="M15" s="38"/>
      <c r="N15" s="38"/>
      <c r="O15" s="38"/>
      <c r="P15" s="38"/>
      <c r="Q15" s="20">
        <f>SUMPRODUCT(SUMIF(Gateshift[Gatehouse],'Jul 15-Aug 11'!J15:P15,Gateshift[Hours]))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36"/>
      <c r="F16" s="36"/>
      <c r="G16" s="36"/>
      <c r="H16" s="36"/>
      <c r="I16" s="20">
        <f>SUMPRODUCT(SUMIF(Gateshift[Gatehouse],'Jul 15-Aug 11'!B16:H16,Gateshift[Hours]))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SUMPRODUCT(SUMIF(Gateshift[Gatehouse],'Jul 15-Aug 11'!J16:P16,Gateshift[Hours]))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37"/>
      <c r="G17" s="37"/>
      <c r="H17" s="37"/>
      <c r="I17" s="20">
        <f>SUMPRODUCT(SUMIF(Gateshift[Gatehouse],'Jul 15-Aug 11'!B17:H17,Gateshift[Hours]))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SUMPRODUCT(SUMIF(Gateshift[Gatehouse],'Jul 15-Aug 11'!J17:P17,Gateshift[Hours]))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36"/>
      <c r="G18" s="36"/>
      <c r="H18" s="36"/>
      <c r="I18" s="20">
        <f>SUMPRODUCT(SUMIF(Gateshift[Gatehouse],'Jul 15-Aug 11'!B18:H18,Gateshift[Hours]))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SUMPRODUCT(SUMIF(Gateshift[Gatehouse],'Jul 15-Aug 11'!J18:P18,Gateshift[Hours]))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35"/>
      <c r="D19" s="35"/>
      <c r="E19" s="35"/>
      <c r="F19" s="35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38"/>
      <c r="G20" s="38"/>
      <c r="H20" s="38"/>
      <c r="I20" s="20">
        <f>SUMPRODUCT(SUMIF(MaintShift[Maintenance],'Jul 15-Aug 11'!B20:H20,MaintShift[Hours]))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SUMPRODUCT(SUMIF(MaintShift[Maintenance],'Jul 15-Aug 11'!J20:P20,MaintShift[Hours]))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38"/>
      <c r="G21" s="38"/>
      <c r="H21" s="38"/>
      <c r="I21" s="20">
        <f>SUMPRODUCT(SUMIF(MaintShift[Maintenance],'Jul 15-Aug 11'!B21:H21,MaintShift[Hours]))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SUMPRODUCT(SUMIF(MaintShift[Maintenance],'Jul 15-Aug 11'!J21:P21,MaintShift[Hours]))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38"/>
      <c r="G22" s="38"/>
      <c r="H22" s="38"/>
      <c r="I22" s="20">
        <f>SUMPRODUCT(SUMIF(MaintShift[Maintenance],'Jul 15-Aug 11'!B22:H22,MaintShift[Hours]))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SUMPRODUCT(SUMIF(MaintShift[Maintenance],'Jul 15-Aug 11'!J22:P22,MaintShift[Hours]))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38"/>
      <c r="G23" s="38"/>
      <c r="H23" s="38"/>
      <c r="I23" s="20">
        <f>SUMPRODUCT(SUMIF(MaintShift[Maintenance],'Jul 15-Aug 11'!B23:H23,MaintShift[Hours]))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SUMPRODUCT(SUMIF(MaintShift[Maintenance],'Jul 15-Aug 11'!J23:P23,MaintShift[Hours]))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38"/>
      <c r="G24" s="38"/>
      <c r="H24" s="38"/>
      <c r="I24" s="20">
        <f>SUMPRODUCT(SUMIF(MaintShift[Maintenance],'Jul 15-Aug 11'!B24:H24,MaintShift[Hours]))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SUMPRODUCT(SUMIF(MaintShift[Maintenance],'Jul 15-Aug 11'!J24:P24,MaintShift[Hours]))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38"/>
      <c r="G25" s="38"/>
      <c r="H25" s="38"/>
      <c r="I25" s="20">
        <f>SUMPRODUCT(SUMIF(MaintShift[Maintenance],'Jul 15-Aug 11'!B25:H25,MaintShift[Hours]))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SUMPRODUCT(SUMIF(MaintShift[Maintenance],'Jul 15-Aug 11'!J25:P25,MaintShift[Hours]))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39"/>
      <c r="G27" s="39"/>
      <c r="H27" s="39"/>
      <c r="I27" s="20">
        <f>SUMPRODUCT(SUMIF(Con[Concession],'Jul 15-Aug 11'!B27:H27,Con[Hours]))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SUMPRODUCT(SUMIF(Con[Concession],'Jul 15-Aug 11'!J27:P27,Con[Hours]))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39"/>
      <c r="G28" s="39"/>
      <c r="H28" s="39"/>
      <c r="I28" s="20">
        <f>SUMPRODUCT(SUMIF(Con[Concession],'Jul 15-Aug 11'!B28:H28,Con[Hours]))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SUMPRODUCT(SUMIF(Con[Concession],'Jul 15-Aug 11'!J28:P28,Con[Hours]))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 t="s">
        <v>30</v>
      </c>
      <c r="B30" s="39"/>
      <c r="C30" s="39"/>
      <c r="D30" s="39"/>
      <c r="E30" s="39"/>
      <c r="F30" s="39"/>
      <c r="G30" s="39"/>
      <c r="H30" s="39"/>
      <c r="I30" s="28">
        <f>SUMPRODUCT(SUMIF(Vis[Visitor Services],'Jul 15-Aug 11'!B30:H30,Vis[Hours]))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Services],'Jul 15-Aug 11'!J30:P30,Vis[Hours]))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60">
        <f>G2+1</f>
        <v>44406</v>
      </c>
      <c r="F32" s="61" t="s">
        <v>6</v>
      </c>
      <c r="G32" s="62">
        <f>E32+13</f>
        <v>44419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44406</v>
      </c>
      <c r="C34" s="40">
        <f>B34+$A$3</f>
        <v>44407</v>
      </c>
      <c r="D34" s="40">
        <f>C34+A33</f>
        <v>44408</v>
      </c>
      <c r="E34" s="40">
        <f>D34+A33</f>
        <v>44409</v>
      </c>
      <c r="F34" s="40">
        <f>E34+A33</f>
        <v>44410</v>
      </c>
      <c r="G34" s="40">
        <f>F34+A33</f>
        <v>44411</v>
      </c>
      <c r="H34" s="40">
        <f>G34+A33</f>
        <v>44412</v>
      </c>
      <c r="I34" s="7" t="s">
        <v>31</v>
      </c>
      <c r="J34" s="40">
        <f>H34+A33</f>
        <v>44413</v>
      </c>
      <c r="K34" s="40">
        <f>J34+A33</f>
        <v>44414</v>
      </c>
      <c r="L34" s="40">
        <f>K34+A33</f>
        <v>44415</v>
      </c>
      <c r="M34" s="40">
        <f>L34+A33</f>
        <v>44416</v>
      </c>
      <c r="N34" s="40">
        <f>M34+A33</f>
        <v>44417</v>
      </c>
      <c r="O34" s="40">
        <f>N34+A33</f>
        <v>44418</v>
      </c>
      <c r="P34" s="40">
        <f>O34+A33</f>
        <v>44419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69"/>
      <c r="G35" s="31"/>
      <c r="H35" s="31"/>
      <c r="I35" s="20">
        <f>SUMPRODUCT(SUMIF(Senior[Senior Staff],'Jul 15-Aug 11'!B35:H35,Senior[Hours]))</f>
        <v>0</v>
      </c>
      <c r="J35" s="31"/>
      <c r="K35" s="31"/>
      <c r="L35" s="31"/>
      <c r="M35" s="31"/>
      <c r="N35" s="31"/>
      <c r="O35" s="31"/>
      <c r="P35" s="31"/>
      <c r="Q35" s="16">
        <f>SUMPRODUCT(SUMIF(Senior[Senior Staff],'Jul 15-Aug 11'!J35:P35,Senior[Hours]))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69"/>
      <c r="G36" s="31"/>
      <c r="H36" s="31"/>
      <c r="I36" s="20">
        <f>SUMPRODUCT(SUMIF(Senior[Senior Staff],'Jul 15-Aug 11'!B36:H36,Senior[Hours]))</f>
        <v>0</v>
      </c>
      <c r="J36" s="31"/>
      <c r="K36" s="31"/>
      <c r="L36" s="31"/>
      <c r="M36" s="31"/>
      <c r="N36" s="31"/>
      <c r="O36" s="31"/>
      <c r="P36" s="31"/>
      <c r="Q36" s="16">
        <f>SUMPRODUCT(SUMIF(Senior[Senior Staff],'Jul 15-Aug 11'!J36:P36,Senior[Hours]))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69"/>
      <c r="G37" s="31"/>
      <c r="H37" s="31"/>
      <c r="I37" s="20">
        <f>SUMPRODUCT(SUMIF(Senior[Senior Staff],'Jul 15-Aug 11'!B37:H37,Senior[Hours]))</f>
        <v>0</v>
      </c>
      <c r="J37" s="31"/>
      <c r="K37" s="31"/>
      <c r="L37" s="31"/>
      <c r="M37" s="31"/>
      <c r="N37" s="31"/>
      <c r="O37" s="31"/>
      <c r="P37" s="31"/>
      <c r="Q37" s="16">
        <f>SUMPRODUCT(SUMIF(Senior[Senior Staff],'Jul 15-Aug 11'!J37:P37,Senior[Hours]))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70"/>
      <c r="G39" s="33"/>
      <c r="H39" s="33"/>
      <c r="I39" s="20">
        <f>SUMPRODUCT(SUMIF(SecShift[Security],'Jul 15-Aug 11'!B39:H39,SecShift[Hours]))</f>
        <v>0</v>
      </c>
      <c r="J39" s="38"/>
      <c r="K39" s="38"/>
      <c r="L39" s="38"/>
      <c r="M39" s="38"/>
      <c r="N39" s="38"/>
      <c r="O39" s="38"/>
      <c r="P39" s="38"/>
      <c r="Q39" s="20">
        <f>SUMPRODUCT(SUMIF(SecShift[Security],'Jul 15-Aug 11'!J39:P39,SecShift[Hours]))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70"/>
      <c r="G40" s="33"/>
      <c r="H40" s="33"/>
      <c r="I40" s="20">
        <f>SUMPRODUCT(SUMIF(SecShift[Security],'Jul 15-Aug 11'!B40:H40,SecShift[Hours]))</f>
        <v>0</v>
      </c>
      <c r="J40" s="38"/>
      <c r="K40" s="38"/>
      <c r="L40" s="38"/>
      <c r="M40" s="38"/>
      <c r="N40" s="38"/>
      <c r="O40" s="38"/>
      <c r="P40" s="38"/>
      <c r="Q40" s="20">
        <f>SUMPRODUCT(SUMIF(SecShift[Security],'Jul 15-Aug 11'!J40:P40,SecShift[Hours]))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70"/>
      <c r="G41" s="33"/>
      <c r="H41" s="33"/>
      <c r="I41" s="20">
        <f>SUMPRODUCT(SUMIF(SecShift[Security],'Jul 15-Aug 11'!B41:H41,SecShift[Hours]))</f>
        <v>0</v>
      </c>
      <c r="J41" s="38"/>
      <c r="K41" s="38"/>
      <c r="L41" s="38"/>
      <c r="M41" s="38"/>
      <c r="N41" s="38"/>
      <c r="O41" s="38"/>
      <c r="P41" s="38"/>
      <c r="Q41" s="20">
        <f>SUMPRODUCT(SUMIF(SecShift[Security],'Jul 15-Aug 11'!J41:P41,SecShift[Hours]))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71"/>
      <c r="G42" s="34"/>
      <c r="H42" s="34"/>
      <c r="I42" s="20">
        <f>SUMPRODUCT(SUMIF(SecShift[Security],'Jul 15-Aug 11'!B42:H42,SecShift[Hours]))</f>
        <v>0</v>
      </c>
      <c r="J42" s="38"/>
      <c r="K42" s="38"/>
      <c r="L42" s="38"/>
      <c r="M42" s="38"/>
      <c r="N42" s="38"/>
      <c r="O42" s="38"/>
      <c r="P42" s="38"/>
      <c r="Q42" s="20">
        <f>SUMPRODUCT(SUMIF(SecShift[Security],'Jul 15-Aug 11'!J42:P42,SecShift[Hours]))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76" t="s">
        <v>38</v>
      </c>
      <c r="G43" s="35"/>
      <c r="H43" s="35"/>
      <c r="I43" s="43"/>
      <c r="J43" s="35"/>
      <c r="K43" s="35"/>
      <c r="L43" s="35"/>
      <c r="M43" s="35"/>
      <c r="N43" s="35"/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72"/>
      <c r="G44" s="36"/>
      <c r="H44" s="36"/>
      <c r="I44" s="20">
        <f>SUMPRODUCT(SUMIF(Gateshift[Gatehouse],'Jul 15-Aug 11'!B44:H44,Gateshift[Hours]))</f>
        <v>0</v>
      </c>
      <c r="J44" s="38"/>
      <c r="K44" s="38"/>
      <c r="L44" s="38"/>
      <c r="M44" s="38"/>
      <c r="N44" s="38"/>
      <c r="O44" s="38"/>
      <c r="P44" s="38"/>
      <c r="Q44" s="20">
        <f>SUMPRODUCT(SUMIF(Gateshift[Gatehouse],'Jul 15-Aug 11'!J44:P44,Gateshift[Hours]))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72"/>
      <c r="G45" s="36"/>
      <c r="H45" s="36"/>
      <c r="I45" s="20">
        <f>SUMPRODUCT(SUMIF(Gateshift[Gatehouse],'Jul 15-Aug 11'!B45:H45,Gateshift[Hours]))</f>
        <v>0</v>
      </c>
      <c r="J45" s="38"/>
      <c r="K45" s="38"/>
      <c r="L45" s="38"/>
      <c r="M45" s="38"/>
      <c r="N45" s="38"/>
      <c r="O45" s="38"/>
      <c r="P45" s="38"/>
      <c r="Q45" s="20">
        <f>SUMPRODUCT(SUMIF(Gateshift[Gatehouse],'Jul 15-Aug 11'!J45:P45,Gateshift[Hours]))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72"/>
      <c r="G46" s="36"/>
      <c r="H46" s="36"/>
      <c r="I46" s="20">
        <f>SUMPRODUCT(SUMIF(Gateshift[Gatehouse],'Jul 15-Aug 11'!B46:H46,Gateshift[Hours]))</f>
        <v>0</v>
      </c>
      <c r="J46" s="38"/>
      <c r="K46" s="38"/>
      <c r="L46" s="38"/>
      <c r="M46" s="38"/>
      <c r="N46" s="38"/>
      <c r="O46" s="38"/>
      <c r="P46" s="38"/>
      <c r="Q46" s="20">
        <f>SUMPRODUCT(SUMIF(Gateshift[Gatehouse],'Jul 15-Aug 11'!J46:P46,Gateshift[Hours]))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73"/>
      <c r="G47" s="37"/>
      <c r="H47" s="37"/>
      <c r="I47" s="20">
        <f>SUMPRODUCT(SUMIF(Gateshift[Gatehouse],'Jul 15-Aug 11'!B47:H47,Gateshift[Hours]))</f>
        <v>0</v>
      </c>
      <c r="J47" s="38"/>
      <c r="K47" s="38"/>
      <c r="L47" s="38"/>
      <c r="M47" s="38"/>
      <c r="N47" s="38"/>
      <c r="O47" s="38"/>
      <c r="P47" s="38"/>
      <c r="Q47" s="20">
        <f>SUMPRODUCT(SUMIF(Gateshift[Gatehouse],'Jul 15-Aug 11'!J47:P47,Gateshift[Hours]))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72"/>
      <c r="G48" s="36"/>
      <c r="H48" s="36"/>
      <c r="I48" s="20">
        <f>SUMPRODUCT(SUMIF(Gateshift[Gatehouse],'Jul 15-Aug 11'!B48:H48,Gateshift[Hours]))</f>
        <v>0</v>
      </c>
      <c r="J48" s="38"/>
      <c r="K48" s="38"/>
      <c r="L48" s="38"/>
      <c r="M48" s="38"/>
      <c r="N48" s="38"/>
      <c r="O48" s="38"/>
      <c r="P48" s="38"/>
      <c r="Q48" s="20">
        <f>SUMPRODUCT(SUMIF(Gateshift[Gatehouse],'Jul 15-Aug 11'!J48:P48,Gateshift[Hours]))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35"/>
      <c r="G49" s="35"/>
      <c r="H49" s="35"/>
      <c r="I49" s="43"/>
      <c r="J49" s="35"/>
      <c r="K49" s="35"/>
      <c r="L49" s="35"/>
      <c r="M49" s="35"/>
      <c r="N49" s="35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74"/>
      <c r="G50" s="38"/>
      <c r="H50" s="38"/>
      <c r="I50" s="20">
        <f>SUMPRODUCT(SUMIF(MaintShift[Maintenance],'Jul 15-Aug 11'!B50:H50,MaintShift[Hours]))</f>
        <v>0</v>
      </c>
      <c r="J50" s="38"/>
      <c r="K50" s="38"/>
      <c r="L50" s="38"/>
      <c r="M50" s="38"/>
      <c r="N50" s="38"/>
      <c r="O50" s="38"/>
      <c r="P50" s="38"/>
      <c r="Q50" s="20">
        <f>SUMPRODUCT(SUMIF(MaintShift[Maintenance],'Jul 15-Aug 11'!J50:P50,MaintShift[Hours]))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74"/>
      <c r="G51" s="38"/>
      <c r="H51" s="38"/>
      <c r="I51" s="20">
        <f>SUMPRODUCT(SUMIF(MaintShift[Maintenance],'Jul 15-Aug 11'!B51:H51,MaintShift[Hours]))</f>
        <v>0</v>
      </c>
      <c r="J51" s="38"/>
      <c r="K51" s="38"/>
      <c r="L51" s="38"/>
      <c r="M51" s="38"/>
      <c r="N51" s="38"/>
      <c r="O51" s="38"/>
      <c r="P51" s="38"/>
      <c r="Q51" s="20">
        <f>SUMPRODUCT(SUMIF(MaintShift[Maintenance],'Jul 15-Aug 11'!J51:P51,MaintShift[Hours]))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74"/>
      <c r="G52" s="38"/>
      <c r="H52" s="38"/>
      <c r="I52" s="20">
        <f>SUMPRODUCT(SUMIF(MaintShift[Maintenance],'Jul 15-Aug 11'!B52:H52,MaintShift[Hours]))</f>
        <v>0</v>
      </c>
      <c r="J52" s="38"/>
      <c r="K52" s="38"/>
      <c r="L52" s="38"/>
      <c r="M52" s="38"/>
      <c r="N52" s="38"/>
      <c r="O52" s="38"/>
      <c r="P52" s="38"/>
      <c r="Q52" s="20">
        <f>SUMPRODUCT(SUMIF(MaintShift[Maintenance],'Jul 15-Aug 11'!J52:P52,MaintShift[Hours]))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74"/>
      <c r="G53" s="38"/>
      <c r="H53" s="38"/>
      <c r="I53" s="20">
        <f>SUMPRODUCT(SUMIF(MaintShift[Maintenance],'Jul 15-Aug 11'!B53:H53,MaintShift[Hours]))</f>
        <v>0</v>
      </c>
      <c r="J53" s="38"/>
      <c r="K53" s="38"/>
      <c r="L53" s="38"/>
      <c r="M53" s="38"/>
      <c r="N53" s="38"/>
      <c r="O53" s="38"/>
      <c r="P53" s="38"/>
      <c r="Q53" s="20">
        <f>SUMPRODUCT(SUMIF(MaintShift[Maintenance],'Jul 15-Aug 11'!J53:P53,MaintShift[Hours]))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74"/>
      <c r="G54" s="38"/>
      <c r="H54" s="38"/>
      <c r="I54" s="20">
        <f>SUMPRODUCT(SUMIF(MaintShift[Maintenance],'Jul 15-Aug 11'!B54:H54,MaintShift[Hours]))</f>
        <v>0</v>
      </c>
      <c r="J54" s="38"/>
      <c r="K54" s="38"/>
      <c r="L54" s="38"/>
      <c r="M54" s="38"/>
      <c r="N54" s="38"/>
      <c r="O54" s="38"/>
      <c r="P54" s="38"/>
      <c r="Q54" s="20">
        <f>SUMPRODUCT(SUMIF(MaintShift[Maintenance],'Jul 15-Aug 11'!J54:P54,MaintShift[Hours]))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74"/>
      <c r="G55" s="38"/>
      <c r="H55" s="38"/>
      <c r="I55" s="20">
        <f>SUMPRODUCT(SUMIF(MaintShift[Maintenance],'Jul 15-Aug 11'!B55:H55,MaintShift[Hours]))</f>
        <v>0</v>
      </c>
      <c r="J55" s="38"/>
      <c r="K55" s="38"/>
      <c r="L55" s="38"/>
      <c r="M55" s="38"/>
      <c r="N55" s="38"/>
      <c r="O55" s="38"/>
      <c r="P55" s="38"/>
      <c r="Q55" s="20">
        <f>SUMPRODUCT(SUMIF(MaintShift[Maintenance],'Jul 15-Aug 11'!J55:P55,MaintShift[Hours]))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75"/>
      <c r="G57" s="39"/>
      <c r="H57" s="39"/>
      <c r="I57" s="20">
        <f>SUMPRODUCT(SUMIF(Con[Concession],'Jul 15-Aug 11'!B57:H57,Con[Hours]))</f>
        <v>0</v>
      </c>
      <c r="J57" s="39"/>
      <c r="K57" s="39"/>
      <c r="L57" s="39"/>
      <c r="M57" s="39"/>
      <c r="N57" s="39"/>
      <c r="O57" s="39"/>
      <c r="P57" s="39"/>
      <c r="Q57" s="20">
        <f>SUMPRODUCT(SUMIF(Con[Concession],'Jul 15-Aug 11'!J57:P57,Con[Hours]))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75"/>
      <c r="G58" s="39"/>
      <c r="H58" s="39"/>
      <c r="I58" s="20">
        <f>SUMPRODUCT(SUMIF(Con[Concession],'Jul 15-Aug 11'!B58:H58,Con[Hours]))</f>
        <v>0</v>
      </c>
      <c r="J58" s="39"/>
      <c r="K58" s="39"/>
      <c r="L58" s="39"/>
      <c r="M58" s="39"/>
      <c r="N58" s="39"/>
      <c r="O58" s="39"/>
      <c r="P58" s="39"/>
      <c r="Q58" s="20">
        <f>SUMPRODUCT(SUMIF(Con[Concession],'Jul 15-Aug 11'!J58:P58,Con[Hours]))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75"/>
      <c r="G60" s="39"/>
      <c r="H60" s="39"/>
      <c r="I60" s="28">
        <f>SUMPRODUCT(SUMIF(Vis[Visitor Services],'Jul 15-Aug 11'!B60:H60,Vis[Hours]))</f>
        <v>0</v>
      </c>
      <c r="J60" s="39"/>
      <c r="K60" s="39"/>
      <c r="L60" s="39"/>
      <c r="M60" s="39"/>
      <c r="N60" s="39"/>
      <c r="O60" s="39"/>
      <c r="P60" s="39"/>
      <c r="Q60" s="28">
        <f>SUMPRODUCT(SUMIF(Vis[Visitor Services],'Jul 15-Aug 11'!J60:P60,Vis[Hours]))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InputMessage="1" showErrorMessage="1" error="Must pick a predetermined shift from the drop down list." sqref="J5:P7 J35:P37 B5:H7 B35:H37">
      <formula1>INDIRECT("Senior[Senior Staff]")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9:P12 J39:P42">
      <formula1>INDIRECT("SecShift[Security]")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9217" r:id="rId4" name="CommandButton11">
          <controlPr defaultSize="0" autoLine="0" r:id="rId5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9217" r:id="rId4" name="CommandButton11"/>
      </mc:Fallback>
    </mc:AlternateContent>
    <mc:AlternateContent xmlns:mc="http://schemas.openxmlformats.org/markup-compatibility/2006">
      <mc:Choice Requires="x14">
        <control shapeId="9218" r:id="rId6" name="CommandButton12">
          <controlPr defaultSize="0" autoLine="0" r:id="rId7">
            <anchor moveWithCells="1">
              <from>
                <xdr:col>7</xdr:col>
                <xdr:colOff>95250</xdr:colOff>
                <xdr:row>31</xdr:row>
                <xdr:rowOff>9525</xdr:rowOff>
              </from>
              <to>
                <xdr:col>8</xdr:col>
                <xdr:colOff>247650</xdr:colOff>
                <xdr:row>32</xdr:row>
                <xdr:rowOff>123825</xdr:rowOff>
              </to>
            </anchor>
          </controlPr>
        </control>
      </mc:Choice>
      <mc:Fallback>
        <control shapeId="9218" r:id="rId6" name="CommandButton12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outlinePr summaryBelow="0" summaryRight="0"/>
    <pageSetUpPr fitToPage="1"/>
  </sheetPr>
  <dimension ref="A1:R62"/>
  <sheetViews>
    <sheetView zoomScale="85" zoomScaleNormal="85" workbookViewId="0">
      <pane xSplit="1" topLeftCell="B1" activePane="topRight" state="frozen"/>
      <selection pane="topRight" activeCell="E17" sqref="E17"/>
    </sheetView>
  </sheetViews>
  <sheetFormatPr defaultColWidth="14.42578125" defaultRowHeight="15.75" customHeight="1" x14ac:dyDescent="0.2"/>
  <cols>
    <col min="1" max="1" width="18.28515625" style="44" customWidth="1"/>
    <col min="2" max="8" width="18.42578125" style="44" customWidth="1"/>
    <col min="9" max="9" width="11.42578125" style="44" customWidth="1"/>
    <col min="10" max="16" width="18.42578125" style="44" customWidth="1"/>
    <col min="17" max="17" width="11.42578125" style="44" customWidth="1"/>
    <col min="18" max="18" width="11.28515625" style="44" customWidth="1"/>
    <col min="19" max="16384" width="14.42578125" style="44"/>
  </cols>
  <sheetData>
    <row r="1" spans="1:18" ht="15" customHeight="1" x14ac:dyDescent="0.2"/>
    <row r="2" spans="1:18" ht="24.75" customHeight="1" x14ac:dyDescent="0.35">
      <c r="A2" s="78" t="s">
        <v>52</v>
      </c>
      <c r="B2" s="79"/>
      <c r="C2" s="80"/>
      <c r="D2" s="45"/>
      <c r="E2" s="63">
        <v>44420</v>
      </c>
      <c r="F2" s="64" t="s">
        <v>6</v>
      </c>
      <c r="G2" s="65">
        <f>E2+13</f>
        <v>44433</v>
      </c>
      <c r="H2" s="81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8" ht="12.75" x14ac:dyDescent="0.2">
      <c r="A3" s="86">
        <v>1</v>
      </c>
      <c r="B3" s="84"/>
      <c r="C3" s="84"/>
      <c r="D3" s="84"/>
      <c r="E3" s="84"/>
      <c r="F3" s="84"/>
      <c r="G3" s="87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18" ht="12.75" x14ac:dyDescent="0.2">
      <c r="A4" s="49" t="s">
        <v>33</v>
      </c>
      <c r="B4" s="40">
        <f>E2</f>
        <v>44420</v>
      </c>
      <c r="C4" s="40">
        <f>B4+$A$3</f>
        <v>44421</v>
      </c>
      <c r="D4" s="40">
        <f>C4+A3</f>
        <v>44422</v>
      </c>
      <c r="E4" s="40">
        <f>D4+A3</f>
        <v>44423</v>
      </c>
      <c r="F4" s="40">
        <f>E4+A3</f>
        <v>44424</v>
      </c>
      <c r="G4" s="40">
        <f>F4+A3</f>
        <v>44425</v>
      </c>
      <c r="H4" s="40">
        <f>G4+A3</f>
        <v>44426</v>
      </c>
      <c r="I4" s="7" t="s">
        <v>31</v>
      </c>
      <c r="J4" s="40">
        <f>H4+A3</f>
        <v>44427</v>
      </c>
      <c r="K4" s="40">
        <f>J4+A3</f>
        <v>44428</v>
      </c>
      <c r="L4" s="40">
        <f>K4+A3</f>
        <v>44429</v>
      </c>
      <c r="M4" s="40">
        <f>L4+A3</f>
        <v>44430</v>
      </c>
      <c r="N4" s="40">
        <f>M4+A3</f>
        <v>44431</v>
      </c>
      <c r="O4" s="40">
        <f>N4+A3</f>
        <v>44432</v>
      </c>
      <c r="P4" s="40">
        <f>O4+A3</f>
        <v>44433</v>
      </c>
      <c r="Q4" s="14" t="s">
        <v>32</v>
      </c>
      <c r="R4" s="6" t="s">
        <v>20</v>
      </c>
    </row>
    <row r="5" spans="1:18" ht="12.75" x14ac:dyDescent="0.2">
      <c r="A5" s="50"/>
      <c r="B5" s="31"/>
      <c r="C5" s="31"/>
      <c r="D5" s="31"/>
      <c r="E5" s="31"/>
      <c r="F5" s="31"/>
      <c r="G5" s="31"/>
      <c r="H5" s="31"/>
      <c r="I5" s="20">
        <f>SUMPRODUCT(SUMIF(Senior[Senior Staff],'Aug 12-Sept 8'!B5:H5,Senior[Hours]))</f>
        <v>0</v>
      </c>
      <c r="J5" s="31"/>
      <c r="K5" s="31"/>
      <c r="L5" s="31"/>
      <c r="M5" s="31"/>
      <c r="N5" s="31"/>
      <c r="O5" s="31"/>
      <c r="P5" s="31"/>
      <c r="Q5" s="16">
        <f>SUMPRODUCT(SUMIF(Senior[Senior Staff],'Aug 12-Sept 8'!J5:P5,Senior[Hours]))</f>
        <v>0</v>
      </c>
      <c r="R5" s="17">
        <f>SUM(Q5,I5)</f>
        <v>0</v>
      </c>
    </row>
    <row r="6" spans="1:18" ht="12.75" x14ac:dyDescent="0.2">
      <c r="A6" s="50"/>
      <c r="B6" s="31"/>
      <c r="C6" s="31"/>
      <c r="D6" s="31"/>
      <c r="E6" s="31"/>
      <c r="F6" s="31"/>
      <c r="G6" s="31"/>
      <c r="H6" s="31"/>
      <c r="I6" s="20">
        <f>SUMPRODUCT(SUMIF(Senior[Senior Staff],'Aug 12-Sept 8'!B6:H6,Senior[Hours]))</f>
        <v>0</v>
      </c>
      <c r="J6" s="31"/>
      <c r="K6" s="31"/>
      <c r="L6" s="31"/>
      <c r="M6" s="31"/>
      <c r="N6" s="31"/>
      <c r="O6" s="31"/>
      <c r="P6" s="31"/>
      <c r="Q6" s="16">
        <f>SUMPRODUCT(SUMIF(Senior[Senior Staff],'Aug 12-Sept 8'!J6:P6,Senior[Hours]))</f>
        <v>0</v>
      </c>
      <c r="R6" s="17">
        <f t="shared" ref="R6:R7" si="0">SUM(Q6,I6)</f>
        <v>0</v>
      </c>
    </row>
    <row r="7" spans="1:18" ht="12.75" x14ac:dyDescent="0.2">
      <c r="A7" s="50"/>
      <c r="B7" s="31"/>
      <c r="C7" s="31"/>
      <c r="D7" s="31"/>
      <c r="E7" s="31"/>
      <c r="F7" s="31"/>
      <c r="G7" s="31"/>
      <c r="H7" s="31"/>
      <c r="I7" s="20">
        <f>SUMPRODUCT(SUMIF(Senior[Senior Staff],'Aug 12-Sept 8'!B7:H7,Senior[Hours]))</f>
        <v>0</v>
      </c>
      <c r="J7" s="31"/>
      <c r="K7" s="31"/>
      <c r="L7" s="31"/>
      <c r="M7" s="31"/>
      <c r="N7" s="31"/>
      <c r="O7" s="31"/>
      <c r="P7" s="31"/>
      <c r="Q7" s="16">
        <f>SUMPRODUCT(SUMIF(Senior[Senior Staff],'Aug 12-Sept 8'!J7:P7,Senior[Hours]))</f>
        <v>0</v>
      </c>
      <c r="R7" s="17">
        <f t="shared" si="0"/>
        <v>0</v>
      </c>
    </row>
    <row r="8" spans="1:18" ht="12.75" x14ac:dyDescent="0.2">
      <c r="A8" s="49" t="s">
        <v>1</v>
      </c>
      <c r="B8" s="32"/>
      <c r="C8" s="32"/>
      <c r="D8" s="32"/>
      <c r="E8" s="32"/>
      <c r="F8" s="32"/>
      <c r="G8" s="32"/>
      <c r="H8" s="32"/>
      <c r="I8" s="42"/>
      <c r="J8" s="40"/>
      <c r="K8" s="40"/>
      <c r="L8" s="40"/>
      <c r="M8" s="40"/>
      <c r="N8" s="40"/>
      <c r="O8" s="40"/>
      <c r="P8" s="40"/>
      <c r="Q8" s="18"/>
      <c r="R8" s="19"/>
    </row>
    <row r="9" spans="1:18" ht="12.75" x14ac:dyDescent="0.2">
      <c r="A9" s="51"/>
      <c r="B9" s="33"/>
      <c r="C9" s="33"/>
      <c r="D9" s="33"/>
      <c r="E9" s="33"/>
      <c r="F9" s="33"/>
      <c r="G9" s="33"/>
      <c r="H9" s="33"/>
      <c r="I9" s="20">
        <f>SUMPRODUCT(SUMIF(SecShift[Security],'Aug 12-Sept 8'!B9:H9,SecShift[Hours]))</f>
        <v>0</v>
      </c>
      <c r="J9" s="38"/>
      <c r="K9" s="38"/>
      <c r="L9" s="38"/>
      <c r="M9" s="38"/>
      <c r="N9" s="38"/>
      <c r="O9" s="38"/>
      <c r="P9" s="38"/>
      <c r="Q9" s="20">
        <f>SUMPRODUCT(SUMIF(SecShift[Security],'Aug 12-Sept 8'!J9:P9,SecShift[Hours]))</f>
        <v>0</v>
      </c>
      <c r="R9" s="21">
        <f t="shared" ref="R9:R12" si="1">SUM(I9,Q9)</f>
        <v>0</v>
      </c>
    </row>
    <row r="10" spans="1:18" ht="12.75" x14ac:dyDescent="0.2">
      <c r="A10" s="51"/>
      <c r="B10" s="33"/>
      <c r="C10" s="33"/>
      <c r="D10" s="33"/>
      <c r="E10" s="33"/>
      <c r="F10" s="33"/>
      <c r="G10" s="33"/>
      <c r="H10" s="33"/>
      <c r="I10" s="20">
        <f>SUMPRODUCT(SUMIF(SecShift[Security],'Aug 12-Sept 8'!B10:H10,SecShift[Hours]))</f>
        <v>0</v>
      </c>
      <c r="J10" s="38"/>
      <c r="K10" s="38"/>
      <c r="L10" s="38"/>
      <c r="M10" s="38"/>
      <c r="N10" s="38"/>
      <c r="O10" s="38"/>
      <c r="P10" s="38"/>
      <c r="Q10" s="20">
        <f>SUMPRODUCT(SUMIF(SecShift[Security],'Aug 12-Sept 8'!J10:P10,SecShift[Hours]))</f>
        <v>0</v>
      </c>
      <c r="R10" s="21">
        <f t="shared" si="1"/>
        <v>0</v>
      </c>
    </row>
    <row r="11" spans="1:18" ht="12.75" x14ac:dyDescent="0.2">
      <c r="A11" s="51"/>
      <c r="B11" s="33"/>
      <c r="C11" s="33"/>
      <c r="D11" s="33"/>
      <c r="E11" s="33"/>
      <c r="F11" s="33"/>
      <c r="G11" s="33"/>
      <c r="H11" s="33"/>
      <c r="I11" s="20">
        <f>SUMPRODUCT(SUMIF(SecShift[Security],'Aug 12-Sept 8'!B11:H11,SecShift[Hours]))</f>
        <v>0</v>
      </c>
      <c r="J11" s="38"/>
      <c r="K11" s="38"/>
      <c r="L11" s="38"/>
      <c r="M11" s="38"/>
      <c r="N11" s="38"/>
      <c r="O11" s="38"/>
      <c r="P11" s="38"/>
      <c r="Q11" s="20">
        <f>SUMPRODUCT(SUMIF(SecShift[Security],'Aug 12-Sept 8'!J11:P11,SecShift[Hours]))</f>
        <v>0</v>
      </c>
      <c r="R11" s="21">
        <f t="shared" si="1"/>
        <v>0</v>
      </c>
    </row>
    <row r="12" spans="1:18" ht="12.75" x14ac:dyDescent="0.2">
      <c r="A12" s="51"/>
      <c r="B12" s="34"/>
      <c r="C12" s="34"/>
      <c r="D12" s="34"/>
      <c r="E12" s="34"/>
      <c r="F12" s="34"/>
      <c r="G12" s="34"/>
      <c r="H12" s="34"/>
      <c r="I12" s="20">
        <f>SUMPRODUCT(SUMIF(SecShift[Security],'Aug 12-Sept 8'!B12:H12,SecShift[Hours]))</f>
        <v>0</v>
      </c>
      <c r="J12" s="38"/>
      <c r="K12" s="38"/>
      <c r="L12" s="38"/>
      <c r="M12" s="38"/>
      <c r="N12" s="38"/>
      <c r="O12" s="38"/>
      <c r="P12" s="38"/>
      <c r="Q12" s="20">
        <f>SUMPRODUCT(SUMIF(SecShift[Security],'Aug 12-Sept 8'!J12:P12,SecShift[Hours]))</f>
        <v>0</v>
      </c>
      <c r="R12" s="21">
        <f t="shared" si="1"/>
        <v>0</v>
      </c>
    </row>
    <row r="13" spans="1:18" ht="12.75" x14ac:dyDescent="0.2">
      <c r="A13" s="57" t="s">
        <v>4</v>
      </c>
      <c r="B13" s="35"/>
      <c r="C13" s="35"/>
      <c r="D13" s="35"/>
      <c r="E13" s="35"/>
      <c r="F13" s="35"/>
      <c r="G13" s="35"/>
      <c r="H13" s="35"/>
      <c r="I13" s="43"/>
      <c r="J13" s="35"/>
      <c r="K13" s="35"/>
      <c r="L13" s="35"/>
      <c r="M13" s="35"/>
      <c r="N13" s="35"/>
      <c r="O13" s="35"/>
      <c r="P13" s="41"/>
      <c r="Q13" s="22"/>
      <c r="R13" s="23"/>
    </row>
    <row r="14" spans="1:18" ht="12.75" x14ac:dyDescent="0.2">
      <c r="A14" s="52"/>
      <c r="B14" s="36"/>
      <c r="C14" s="36"/>
      <c r="D14" s="36"/>
      <c r="E14" s="36"/>
      <c r="F14" s="36"/>
      <c r="G14" s="36"/>
      <c r="H14" s="36"/>
      <c r="I14" s="20">
        <f>SUMPRODUCT(SUMIF(Gateshift[Gatehouse],'Aug 12-Sept 8'!B14:H14,Gateshift[Hours]))</f>
        <v>0</v>
      </c>
      <c r="J14" s="38"/>
      <c r="K14" s="38"/>
      <c r="L14" s="38"/>
      <c r="M14" s="38"/>
      <c r="N14" s="38"/>
      <c r="O14" s="38"/>
      <c r="P14" s="38"/>
      <c r="Q14" s="20">
        <f>SUMPRODUCT(SUMIF(Gateshift[Gatehouse],'Aug 12-Sept 8'!J14:P14,Gateshift[Hours]))</f>
        <v>0</v>
      </c>
      <c r="R14" s="21">
        <f t="shared" ref="R14:R18" si="2">SUM(I14,Q14)</f>
        <v>0</v>
      </c>
    </row>
    <row r="15" spans="1:18" ht="12.75" x14ac:dyDescent="0.2">
      <c r="A15" s="52"/>
      <c r="B15" s="36"/>
      <c r="C15" s="36"/>
      <c r="D15" s="36"/>
      <c r="E15" s="36"/>
      <c r="F15" s="36"/>
      <c r="G15" s="36"/>
      <c r="H15" s="36"/>
      <c r="I15" s="20">
        <f>SUMPRODUCT(SUMIF(Gateshift[Gatehouse],'Aug 12-Sept 8'!B15:H15,Gateshift[Hours]))</f>
        <v>0</v>
      </c>
      <c r="J15" s="38"/>
      <c r="K15" s="38"/>
      <c r="L15" s="38"/>
      <c r="M15" s="38"/>
      <c r="N15" s="38"/>
      <c r="O15" s="38"/>
      <c r="P15" s="38"/>
      <c r="Q15" s="20">
        <f>SUMPRODUCT(SUMIF(Gateshift[Gatehouse],'Aug 12-Sept 8'!J15:P15,Gateshift[Hours]))</f>
        <v>0</v>
      </c>
      <c r="R15" s="21">
        <f t="shared" si="2"/>
        <v>0</v>
      </c>
    </row>
    <row r="16" spans="1:18" ht="12.75" x14ac:dyDescent="0.2">
      <c r="A16" s="52"/>
      <c r="B16" s="36"/>
      <c r="C16" s="36"/>
      <c r="D16" s="36"/>
      <c r="E16" s="36"/>
      <c r="F16" s="36"/>
      <c r="G16" s="36"/>
      <c r="H16" s="36"/>
      <c r="I16" s="20">
        <f>SUMPRODUCT(SUMIF(Gateshift[Gatehouse],'Aug 12-Sept 8'!B16:H16,Gateshift[Hours]))</f>
        <v>0</v>
      </c>
      <c r="J16" s="38"/>
      <c r="K16" s="38"/>
      <c r="L16" s="38"/>
      <c r="M16" s="38"/>
      <c r="N16" s="38"/>
      <c r="O16" s="38"/>
      <c r="P16" s="38"/>
      <c r="Q16" s="20">
        <f>SUMPRODUCT(SUMIF(Gateshift[Gatehouse],'Aug 12-Sept 8'!J16:P16,Gateshift[Hours]))</f>
        <v>0</v>
      </c>
      <c r="R16" s="21">
        <f t="shared" si="2"/>
        <v>0</v>
      </c>
    </row>
    <row r="17" spans="1:18" ht="12.75" x14ac:dyDescent="0.2">
      <c r="A17" s="52"/>
      <c r="B17" s="37"/>
      <c r="C17" s="37"/>
      <c r="D17" s="37"/>
      <c r="E17" s="37"/>
      <c r="F17" s="37"/>
      <c r="G17" s="37"/>
      <c r="H17" s="37"/>
      <c r="I17" s="20">
        <f>SUMPRODUCT(SUMIF(Gateshift[Gatehouse],'Aug 12-Sept 8'!B17:H17,Gateshift[Hours]))</f>
        <v>0</v>
      </c>
      <c r="J17" s="38"/>
      <c r="K17" s="38"/>
      <c r="L17" s="38"/>
      <c r="M17" s="38"/>
      <c r="N17" s="38"/>
      <c r="O17" s="38"/>
      <c r="P17" s="38"/>
      <c r="Q17" s="20">
        <f>SUMPRODUCT(SUMIF(Gateshift[Gatehouse],'Aug 12-Sept 8'!J17:P17,Gateshift[Hours]))</f>
        <v>0</v>
      </c>
      <c r="R17" s="21">
        <f t="shared" si="2"/>
        <v>0</v>
      </c>
    </row>
    <row r="18" spans="1:18" ht="12.75" x14ac:dyDescent="0.2">
      <c r="A18" s="52"/>
      <c r="B18" s="36"/>
      <c r="C18" s="37"/>
      <c r="D18" s="36"/>
      <c r="E18" s="36"/>
      <c r="F18" s="36"/>
      <c r="G18" s="36"/>
      <c r="H18" s="36"/>
      <c r="I18" s="20">
        <f>SUMPRODUCT(SUMIF(Gateshift[Gatehouse],'Aug 12-Sept 8'!B18:H18,Gateshift[Hours]))</f>
        <v>0</v>
      </c>
      <c r="J18" s="38"/>
      <c r="K18" s="38"/>
      <c r="L18" s="38"/>
      <c r="M18" s="38"/>
      <c r="N18" s="38"/>
      <c r="O18" s="38"/>
      <c r="P18" s="38"/>
      <c r="Q18" s="20">
        <f>SUMPRODUCT(SUMIF(Gateshift[Gatehouse],'Aug 12-Sept 8'!J18:P18,Gateshift[Hours]))</f>
        <v>0</v>
      </c>
      <c r="R18" s="21">
        <f t="shared" si="2"/>
        <v>0</v>
      </c>
    </row>
    <row r="19" spans="1:18" ht="12.75" x14ac:dyDescent="0.2">
      <c r="A19" s="57" t="s">
        <v>21</v>
      </c>
      <c r="B19" s="35"/>
      <c r="C19" s="35"/>
      <c r="D19" s="35"/>
      <c r="E19" s="35"/>
      <c r="F19" s="66"/>
      <c r="G19" s="35"/>
      <c r="H19" s="35"/>
      <c r="I19" s="43"/>
      <c r="J19" s="35"/>
      <c r="K19" s="35"/>
      <c r="L19" s="35"/>
      <c r="M19" s="35"/>
      <c r="N19" s="35"/>
      <c r="O19" s="35"/>
      <c r="P19" s="41"/>
      <c r="Q19" s="22"/>
      <c r="R19" s="23"/>
    </row>
    <row r="20" spans="1:18" ht="12.75" x14ac:dyDescent="0.2">
      <c r="A20" s="53"/>
      <c r="B20" s="38"/>
      <c r="C20" s="38"/>
      <c r="D20" s="38"/>
      <c r="E20" s="38"/>
      <c r="F20" s="38"/>
      <c r="G20" s="38"/>
      <c r="H20" s="38"/>
      <c r="I20" s="20">
        <f>SUMPRODUCT(SUMIF(MaintShift[Maintenance],'Aug 12-Sept 8'!B20:H20,MaintShift[Hours]))</f>
        <v>0</v>
      </c>
      <c r="J20" s="38"/>
      <c r="K20" s="38"/>
      <c r="L20" s="38"/>
      <c r="M20" s="38"/>
      <c r="N20" s="38"/>
      <c r="O20" s="38"/>
      <c r="P20" s="38"/>
      <c r="Q20" s="20">
        <f>SUMPRODUCT(SUMIF(MaintShift[Maintenance],'Aug 12-Sept 8'!J20:P20,MaintShift[Hours]))</f>
        <v>0</v>
      </c>
      <c r="R20" s="21">
        <f t="shared" ref="R20:R25" si="3">SUM(I20,Q20)</f>
        <v>0</v>
      </c>
    </row>
    <row r="21" spans="1:18" ht="12.75" x14ac:dyDescent="0.2">
      <c r="A21" s="53"/>
      <c r="B21" s="38"/>
      <c r="C21" s="38"/>
      <c r="D21" s="38"/>
      <c r="E21" s="38"/>
      <c r="F21" s="38"/>
      <c r="G21" s="38"/>
      <c r="H21" s="38"/>
      <c r="I21" s="20">
        <f>SUMPRODUCT(SUMIF(MaintShift[Maintenance],'Aug 12-Sept 8'!B21:H21,MaintShift[Hours]))</f>
        <v>0</v>
      </c>
      <c r="J21" s="38"/>
      <c r="K21" s="38"/>
      <c r="L21" s="38"/>
      <c r="M21" s="38"/>
      <c r="N21" s="38"/>
      <c r="O21" s="38"/>
      <c r="P21" s="38"/>
      <c r="Q21" s="20">
        <f>SUMPRODUCT(SUMIF(MaintShift[Maintenance],'Aug 12-Sept 8'!J21:P21,MaintShift[Hours]))</f>
        <v>0</v>
      </c>
      <c r="R21" s="21">
        <f t="shared" si="3"/>
        <v>0</v>
      </c>
    </row>
    <row r="22" spans="1:18" ht="13.5" customHeight="1" x14ac:dyDescent="0.2">
      <c r="A22" s="53"/>
      <c r="B22" s="38"/>
      <c r="C22" s="38"/>
      <c r="D22" s="38"/>
      <c r="E22" s="38"/>
      <c r="F22" s="38"/>
      <c r="G22" s="38"/>
      <c r="H22" s="38"/>
      <c r="I22" s="20">
        <f>SUMPRODUCT(SUMIF(MaintShift[Maintenance],'Aug 12-Sept 8'!B22:H22,MaintShift[Hours]))</f>
        <v>0</v>
      </c>
      <c r="J22" s="38"/>
      <c r="K22" s="38"/>
      <c r="L22" s="38"/>
      <c r="M22" s="38"/>
      <c r="N22" s="38"/>
      <c r="O22" s="38"/>
      <c r="P22" s="38"/>
      <c r="Q22" s="20">
        <f>SUMPRODUCT(SUMIF(MaintShift[Maintenance],'Aug 12-Sept 8'!J22:P22,MaintShift[Hours]))</f>
        <v>0</v>
      </c>
      <c r="R22" s="21">
        <f t="shared" si="3"/>
        <v>0</v>
      </c>
    </row>
    <row r="23" spans="1:18" ht="12.75" customHeight="1" x14ac:dyDescent="0.2">
      <c r="A23" s="53"/>
      <c r="B23" s="38"/>
      <c r="C23" s="38"/>
      <c r="D23" s="38"/>
      <c r="E23" s="38"/>
      <c r="F23" s="38"/>
      <c r="G23" s="38"/>
      <c r="H23" s="38"/>
      <c r="I23" s="20">
        <f>SUMPRODUCT(SUMIF(MaintShift[Maintenance],'Aug 12-Sept 8'!B23:H23,MaintShift[Hours]))</f>
        <v>0</v>
      </c>
      <c r="J23" s="38"/>
      <c r="K23" s="38"/>
      <c r="L23" s="38"/>
      <c r="M23" s="38"/>
      <c r="N23" s="38"/>
      <c r="O23" s="38"/>
      <c r="P23" s="38"/>
      <c r="Q23" s="20">
        <f>SUMPRODUCT(SUMIF(MaintShift[Maintenance],'Aug 12-Sept 8'!J23:P23,MaintShift[Hours]))</f>
        <v>0</v>
      </c>
      <c r="R23" s="21">
        <f t="shared" si="3"/>
        <v>0</v>
      </c>
    </row>
    <row r="24" spans="1:18" ht="12.75" x14ac:dyDescent="0.2">
      <c r="A24" s="53"/>
      <c r="B24" s="38"/>
      <c r="C24" s="38"/>
      <c r="D24" s="38"/>
      <c r="E24" s="38"/>
      <c r="F24" s="38"/>
      <c r="G24" s="38"/>
      <c r="H24" s="38"/>
      <c r="I24" s="20">
        <f>SUMPRODUCT(SUMIF(MaintShift[Maintenance],'Aug 12-Sept 8'!B24:H24,MaintShift[Hours]))</f>
        <v>0</v>
      </c>
      <c r="J24" s="38"/>
      <c r="K24" s="38"/>
      <c r="L24" s="38"/>
      <c r="M24" s="38"/>
      <c r="N24" s="38"/>
      <c r="O24" s="38"/>
      <c r="P24" s="38"/>
      <c r="Q24" s="20">
        <f>SUMPRODUCT(SUMIF(MaintShift[Maintenance],'Aug 12-Sept 8'!J24:P24,MaintShift[Hours]))</f>
        <v>0</v>
      </c>
      <c r="R24" s="21">
        <f t="shared" si="3"/>
        <v>0</v>
      </c>
    </row>
    <row r="25" spans="1:18" ht="12.75" x14ac:dyDescent="0.2">
      <c r="A25" s="54"/>
      <c r="B25" s="38"/>
      <c r="C25" s="38"/>
      <c r="D25" s="38"/>
      <c r="E25" s="38"/>
      <c r="F25" s="38"/>
      <c r="G25" s="38"/>
      <c r="H25" s="38"/>
      <c r="I25" s="20">
        <f>SUMPRODUCT(SUMIF(MaintShift[Maintenance],'Aug 12-Sept 8'!B25:H25,MaintShift[Hours]))</f>
        <v>0</v>
      </c>
      <c r="J25" s="38"/>
      <c r="K25" s="38"/>
      <c r="L25" s="38"/>
      <c r="M25" s="38"/>
      <c r="N25" s="38"/>
      <c r="O25" s="38"/>
      <c r="P25" s="38"/>
      <c r="Q25" s="20">
        <f>SUMPRODUCT(SUMIF(MaintShift[Maintenance],'Aug 12-Sept 8'!J25:P25,MaintShift[Hours]))</f>
        <v>0</v>
      </c>
      <c r="R25" s="24">
        <f t="shared" si="3"/>
        <v>0</v>
      </c>
    </row>
    <row r="26" spans="1:18" ht="12.75" x14ac:dyDescent="0.2">
      <c r="A26" s="58" t="s">
        <v>23</v>
      </c>
      <c r="B26" s="30"/>
      <c r="C26" s="30"/>
      <c r="D26" s="30"/>
      <c r="E26" s="30"/>
      <c r="F26" s="30"/>
      <c r="G26" s="30"/>
      <c r="H26" s="30"/>
      <c r="I26" s="25"/>
      <c r="J26" s="30"/>
      <c r="K26" s="30"/>
      <c r="L26" s="30"/>
      <c r="M26" s="30"/>
      <c r="N26" s="30"/>
      <c r="O26" s="30"/>
      <c r="P26" s="30"/>
      <c r="Q26" s="25"/>
      <c r="R26" s="26"/>
    </row>
    <row r="27" spans="1:18" ht="12.75" x14ac:dyDescent="0.2">
      <c r="A27" s="55"/>
      <c r="B27" s="39"/>
      <c r="C27" s="39"/>
      <c r="D27" s="39"/>
      <c r="E27" s="39"/>
      <c r="F27" s="39"/>
      <c r="G27" s="39"/>
      <c r="H27" s="39"/>
      <c r="I27" s="20">
        <f>SUMPRODUCT(SUMIF(Con[Concession],'Aug 12-Sept 8'!B27:H27,Con[Hours]))</f>
        <v>0</v>
      </c>
      <c r="J27" s="39"/>
      <c r="K27" s="39"/>
      <c r="L27" s="39"/>
      <c r="M27" s="39"/>
      <c r="N27" s="39"/>
      <c r="O27" s="39"/>
      <c r="P27" s="39"/>
      <c r="Q27" s="20">
        <f>SUMPRODUCT(SUMIF(Con[Concession],'Aug 12-Sept 8'!J27:P27,Con[Hours]))</f>
        <v>0</v>
      </c>
      <c r="R27" s="27">
        <f>SUM(Q27,I27)</f>
        <v>0</v>
      </c>
    </row>
    <row r="28" spans="1:18" ht="12.75" x14ac:dyDescent="0.2">
      <c r="A28" s="55"/>
      <c r="B28" s="39"/>
      <c r="C28" s="39"/>
      <c r="D28" s="39"/>
      <c r="E28" s="39"/>
      <c r="F28" s="39"/>
      <c r="G28" s="39"/>
      <c r="H28" s="39"/>
      <c r="I28" s="20">
        <f>SUMPRODUCT(SUMIF(Con[Concession],'Aug 12-Sept 8'!B28:H28,Con[Hours]))</f>
        <v>0</v>
      </c>
      <c r="J28" s="39"/>
      <c r="K28" s="39"/>
      <c r="L28" s="39"/>
      <c r="M28" s="39"/>
      <c r="N28" s="39"/>
      <c r="O28" s="39"/>
      <c r="P28" s="39"/>
      <c r="Q28" s="20">
        <f>SUMPRODUCT(SUMIF(Con[Concession],'Aug 12-Sept 8'!J28:P28,Con[Hours]))</f>
        <v>0</v>
      </c>
      <c r="R28" s="27">
        <f>SUM(Q28,I28)</f>
        <v>0</v>
      </c>
    </row>
    <row r="29" spans="1:18" ht="12.75" x14ac:dyDescent="0.2">
      <c r="A29" s="59" t="s">
        <v>24</v>
      </c>
      <c r="B29" s="30"/>
      <c r="C29" s="30"/>
      <c r="D29" s="30"/>
      <c r="E29" s="30"/>
      <c r="F29" s="30"/>
      <c r="G29" s="30"/>
      <c r="H29" s="30"/>
      <c r="I29" s="25"/>
      <c r="J29" s="30"/>
      <c r="K29" s="30"/>
      <c r="L29" s="30"/>
      <c r="M29" s="30"/>
      <c r="N29" s="30"/>
      <c r="O29" s="30"/>
      <c r="P29" s="30"/>
      <c r="Q29" s="25"/>
      <c r="R29" s="26"/>
    </row>
    <row r="30" spans="1:18" ht="12.75" x14ac:dyDescent="0.2">
      <c r="A30" s="56"/>
      <c r="B30" s="39"/>
      <c r="C30" s="39"/>
      <c r="D30" s="39"/>
      <c r="E30" s="39"/>
      <c r="F30" s="39"/>
      <c r="G30" s="39"/>
      <c r="H30" s="39"/>
      <c r="I30" s="28">
        <f>SUMPRODUCT(SUMIF(Vis[Visitor Services],'Aug 12-Sept 8'!B30:H30,Vis[Hours]))</f>
        <v>0</v>
      </c>
      <c r="J30" s="39"/>
      <c r="K30" s="39"/>
      <c r="L30" s="39"/>
      <c r="M30" s="39"/>
      <c r="N30" s="39"/>
      <c r="O30" s="39"/>
      <c r="P30" s="39"/>
      <c r="Q30" s="28">
        <f>SUMPRODUCT(SUMIF(Vis[Visitor Services],'Aug 12-Sept 8'!J30:P30,Vis[Hours]))</f>
        <v>0</v>
      </c>
      <c r="R30" s="29">
        <f>SUM(I30,Q30)</f>
        <v>0</v>
      </c>
    </row>
    <row r="31" spans="1:18" ht="12.75" x14ac:dyDescent="0.2"/>
    <row r="32" spans="1:18" ht="23.25" x14ac:dyDescent="0.35">
      <c r="A32" s="78" t="s">
        <v>52</v>
      </c>
      <c r="B32" s="79"/>
      <c r="C32" s="80"/>
      <c r="D32" s="45"/>
      <c r="E32" s="60">
        <f>G2+1</f>
        <v>44434</v>
      </c>
      <c r="F32" s="61" t="s">
        <v>6</v>
      </c>
      <c r="G32" s="62">
        <f>E32+13</f>
        <v>44447</v>
      </c>
      <c r="H32" s="81"/>
      <c r="I32" s="82"/>
      <c r="J32" s="82"/>
      <c r="K32" s="82"/>
      <c r="L32" s="82"/>
      <c r="M32" s="82"/>
      <c r="N32" s="82"/>
      <c r="O32" s="82"/>
      <c r="P32" s="82"/>
      <c r="Q32" s="82"/>
      <c r="R32" s="83"/>
    </row>
    <row r="33" spans="1:18" ht="12.75" x14ac:dyDescent="0.2">
      <c r="A33" s="86">
        <v>1</v>
      </c>
      <c r="B33" s="84"/>
      <c r="C33" s="84"/>
      <c r="D33" s="84"/>
      <c r="E33" s="84"/>
      <c r="F33" s="84"/>
      <c r="G33" s="87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5"/>
    </row>
    <row r="34" spans="1:18" ht="12.75" x14ac:dyDescent="0.2">
      <c r="A34" s="49" t="s">
        <v>33</v>
      </c>
      <c r="B34" s="40">
        <f>E32</f>
        <v>44434</v>
      </c>
      <c r="C34" s="40">
        <f>B34+$A$3</f>
        <v>44435</v>
      </c>
      <c r="D34" s="40">
        <f>C34+A33</f>
        <v>44436</v>
      </c>
      <c r="E34" s="40">
        <f>D34+A33</f>
        <v>44437</v>
      </c>
      <c r="F34" s="40">
        <f>E34+A33</f>
        <v>44438</v>
      </c>
      <c r="G34" s="40">
        <f>F34+A33</f>
        <v>44439</v>
      </c>
      <c r="H34" s="40">
        <f>G34+A33</f>
        <v>44440</v>
      </c>
      <c r="I34" s="7" t="s">
        <v>31</v>
      </c>
      <c r="J34" s="40">
        <f>H34+A33</f>
        <v>44441</v>
      </c>
      <c r="K34" s="40">
        <f>J34+A33</f>
        <v>44442</v>
      </c>
      <c r="L34" s="40">
        <f>K34+A33</f>
        <v>44443</v>
      </c>
      <c r="M34" s="40">
        <f>L34+A33</f>
        <v>44444</v>
      </c>
      <c r="N34" s="40">
        <f>M34+A33</f>
        <v>44445</v>
      </c>
      <c r="O34" s="40">
        <f>N34+A33</f>
        <v>44446</v>
      </c>
      <c r="P34" s="40">
        <f>O34+A33</f>
        <v>44447</v>
      </c>
      <c r="Q34" s="14" t="s">
        <v>32</v>
      </c>
      <c r="R34" s="6" t="s">
        <v>20</v>
      </c>
    </row>
    <row r="35" spans="1:18" ht="12.75" x14ac:dyDescent="0.2">
      <c r="A35" s="50"/>
      <c r="B35" s="31"/>
      <c r="C35" s="31"/>
      <c r="D35" s="31"/>
      <c r="E35" s="31"/>
      <c r="F35" s="31"/>
      <c r="G35" s="31"/>
      <c r="H35" s="31"/>
      <c r="I35" s="20">
        <f>SUMPRODUCT(SUMIF(Senior[Senior Staff],'Aug 12-Sept 8'!B35:H35,Senior[Hours]))</f>
        <v>0</v>
      </c>
      <c r="J35" s="31"/>
      <c r="K35" s="31"/>
      <c r="L35" s="31"/>
      <c r="M35" s="31"/>
      <c r="N35" s="69"/>
      <c r="O35" s="31"/>
      <c r="P35" s="31"/>
      <c r="Q35" s="16">
        <f>SUMPRODUCT(SUMIF(Senior[Senior Staff],'Aug 12-Sept 8'!J35:P35,Senior[Hours]))</f>
        <v>0</v>
      </c>
      <c r="R35" s="17">
        <f>SUM(Q35,I35)</f>
        <v>0</v>
      </c>
    </row>
    <row r="36" spans="1:18" ht="12.75" x14ac:dyDescent="0.2">
      <c r="A36" s="50"/>
      <c r="B36" s="31"/>
      <c r="C36" s="31"/>
      <c r="D36" s="31"/>
      <c r="E36" s="31"/>
      <c r="F36" s="31"/>
      <c r="G36" s="31"/>
      <c r="H36" s="31"/>
      <c r="I36" s="20">
        <f>SUMPRODUCT(SUMIF(Senior[Senior Staff],'Aug 12-Sept 8'!B36:H36,Senior[Hours]))</f>
        <v>0</v>
      </c>
      <c r="J36" s="31"/>
      <c r="K36" s="31"/>
      <c r="L36" s="31"/>
      <c r="M36" s="31"/>
      <c r="N36" s="69"/>
      <c r="O36" s="31"/>
      <c r="P36" s="31"/>
      <c r="Q36" s="16">
        <f>SUMPRODUCT(SUMIF(Senior[Senior Staff],'Aug 12-Sept 8'!J36:P36,Senior[Hours]))</f>
        <v>0</v>
      </c>
      <c r="R36" s="17">
        <f t="shared" ref="R36:R37" si="4">SUM(Q36,I36)</f>
        <v>0</v>
      </c>
    </row>
    <row r="37" spans="1:18" ht="12.75" x14ac:dyDescent="0.2">
      <c r="A37" s="50"/>
      <c r="B37" s="31"/>
      <c r="C37" s="31"/>
      <c r="D37" s="31"/>
      <c r="E37" s="31"/>
      <c r="F37" s="31"/>
      <c r="G37" s="31"/>
      <c r="H37" s="31"/>
      <c r="I37" s="20">
        <f>SUMPRODUCT(SUMIF(Senior[Senior Staff],'Aug 12-Sept 8'!B37:H37,Senior[Hours]))</f>
        <v>0</v>
      </c>
      <c r="J37" s="31"/>
      <c r="K37" s="31"/>
      <c r="L37" s="31"/>
      <c r="M37" s="31"/>
      <c r="N37" s="69"/>
      <c r="O37" s="31"/>
      <c r="P37" s="31"/>
      <c r="Q37" s="16">
        <f>SUMPRODUCT(SUMIF(Senior[Senior Staff],'Aug 12-Sept 8'!J37:P37,Senior[Hours]))</f>
        <v>0</v>
      </c>
      <c r="R37" s="17">
        <f t="shared" si="4"/>
        <v>0</v>
      </c>
    </row>
    <row r="38" spans="1:18" ht="12.75" x14ac:dyDescent="0.2">
      <c r="A38" s="49" t="s">
        <v>1</v>
      </c>
      <c r="B38" s="32"/>
      <c r="C38" s="32"/>
      <c r="D38" s="32"/>
      <c r="E38" s="32"/>
      <c r="F38" s="32"/>
      <c r="G38" s="32"/>
      <c r="H38" s="32"/>
      <c r="I38" s="42"/>
      <c r="J38" s="40"/>
      <c r="K38" s="40"/>
      <c r="L38" s="40"/>
      <c r="M38" s="40"/>
      <c r="N38" s="40"/>
      <c r="O38" s="40"/>
      <c r="P38" s="40"/>
      <c r="Q38" s="18"/>
      <c r="R38" s="19"/>
    </row>
    <row r="39" spans="1:18" ht="12.75" x14ac:dyDescent="0.2">
      <c r="A39" s="51"/>
      <c r="B39" s="33"/>
      <c r="C39" s="33"/>
      <c r="D39" s="33"/>
      <c r="E39" s="33"/>
      <c r="F39" s="33"/>
      <c r="G39" s="33"/>
      <c r="H39" s="33"/>
      <c r="I39" s="20">
        <f>SUMPRODUCT(SUMIF(SecShift[Security],'Aug 12-Sept 8'!B39:H39,SecShift[Hours]))</f>
        <v>0</v>
      </c>
      <c r="J39" s="38"/>
      <c r="K39" s="38"/>
      <c r="L39" s="38"/>
      <c r="M39" s="38"/>
      <c r="N39" s="74"/>
      <c r="O39" s="38"/>
      <c r="P39" s="38"/>
      <c r="Q39" s="20">
        <f>SUMPRODUCT(SUMIF(SecShift[Security],'Aug 12-Sept 8'!J39:P39,SecShift[Hours]))</f>
        <v>0</v>
      </c>
      <c r="R39" s="21">
        <f t="shared" ref="R39:R42" si="5">SUM(I39,Q39)</f>
        <v>0</v>
      </c>
    </row>
    <row r="40" spans="1:18" ht="12.75" x14ac:dyDescent="0.2">
      <c r="A40" s="51"/>
      <c r="B40" s="33"/>
      <c r="C40" s="33"/>
      <c r="D40" s="33"/>
      <c r="E40" s="33"/>
      <c r="F40" s="33"/>
      <c r="G40" s="33"/>
      <c r="H40" s="33"/>
      <c r="I40" s="20">
        <f>SUMPRODUCT(SUMIF(SecShift[Security],'Aug 12-Sept 8'!B40:H40,SecShift[Hours]))</f>
        <v>0</v>
      </c>
      <c r="J40" s="38"/>
      <c r="K40" s="38"/>
      <c r="L40" s="38"/>
      <c r="M40" s="38"/>
      <c r="N40" s="74"/>
      <c r="O40" s="38"/>
      <c r="P40" s="38"/>
      <c r="Q40" s="20">
        <f>SUMPRODUCT(SUMIF(SecShift[Security],'Aug 12-Sept 8'!J40:P40,SecShift[Hours]))</f>
        <v>0</v>
      </c>
      <c r="R40" s="21">
        <f t="shared" si="5"/>
        <v>0</v>
      </c>
    </row>
    <row r="41" spans="1:18" ht="12.75" x14ac:dyDescent="0.2">
      <c r="A41" s="51"/>
      <c r="B41" s="33"/>
      <c r="C41" s="33"/>
      <c r="D41" s="33"/>
      <c r="E41" s="33"/>
      <c r="F41" s="33"/>
      <c r="G41" s="33"/>
      <c r="H41" s="33"/>
      <c r="I41" s="20">
        <f>SUMPRODUCT(SUMIF(SecShift[Security],'Aug 12-Sept 8'!B41:H41,SecShift[Hours]))</f>
        <v>0</v>
      </c>
      <c r="J41" s="38"/>
      <c r="K41" s="38"/>
      <c r="L41" s="38"/>
      <c r="M41" s="38"/>
      <c r="N41" s="74"/>
      <c r="O41" s="38"/>
      <c r="P41" s="38"/>
      <c r="Q41" s="20">
        <f>SUMPRODUCT(SUMIF(SecShift[Security],'Aug 12-Sept 8'!J41:P41,SecShift[Hours]))</f>
        <v>0</v>
      </c>
      <c r="R41" s="21">
        <f t="shared" si="5"/>
        <v>0</v>
      </c>
    </row>
    <row r="42" spans="1:18" ht="12.75" x14ac:dyDescent="0.2">
      <c r="A42" s="51"/>
      <c r="B42" s="34"/>
      <c r="C42" s="34"/>
      <c r="D42" s="34"/>
      <c r="E42" s="34"/>
      <c r="F42" s="34"/>
      <c r="G42" s="34"/>
      <c r="H42" s="34"/>
      <c r="I42" s="20">
        <f>SUMPRODUCT(SUMIF(SecShift[Security],'Aug 12-Sept 8'!B42:H42,SecShift[Hours]))</f>
        <v>0</v>
      </c>
      <c r="J42" s="38"/>
      <c r="K42" s="38"/>
      <c r="L42" s="38"/>
      <c r="M42" s="38"/>
      <c r="N42" s="74"/>
      <c r="O42" s="38"/>
      <c r="P42" s="38"/>
      <c r="Q42" s="20">
        <f>SUMPRODUCT(SUMIF(SecShift[Security],'Aug 12-Sept 8'!J42:P42,SecShift[Hours]))</f>
        <v>0</v>
      </c>
      <c r="R42" s="21">
        <f t="shared" si="5"/>
        <v>0</v>
      </c>
    </row>
    <row r="43" spans="1:18" ht="12.75" x14ac:dyDescent="0.2">
      <c r="A43" s="57" t="s">
        <v>4</v>
      </c>
      <c r="B43" s="35"/>
      <c r="C43" s="35"/>
      <c r="D43" s="35"/>
      <c r="E43" s="35"/>
      <c r="F43" s="35"/>
      <c r="G43" s="35"/>
      <c r="H43" s="35"/>
      <c r="I43" s="43"/>
      <c r="J43" s="35"/>
      <c r="K43" s="35"/>
      <c r="L43" s="35"/>
      <c r="M43" s="35"/>
      <c r="N43" s="76" t="s">
        <v>55</v>
      </c>
      <c r="O43" s="35"/>
      <c r="P43" s="41"/>
      <c r="Q43" s="22"/>
      <c r="R43" s="23"/>
    </row>
    <row r="44" spans="1:18" ht="15.75" customHeight="1" x14ac:dyDescent="0.2">
      <c r="A44" s="52"/>
      <c r="B44" s="36"/>
      <c r="C44" s="36"/>
      <c r="D44" s="36"/>
      <c r="E44" s="36"/>
      <c r="F44" s="36"/>
      <c r="G44" s="36"/>
      <c r="H44" s="36"/>
      <c r="I44" s="20">
        <f>SUMPRODUCT(SUMIF(Gateshift[Gatehouse],'Aug 12-Sept 8'!B44:H44,Gateshift[Hours]))</f>
        <v>0</v>
      </c>
      <c r="J44" s="38"/>
      <c r="K44" s="38"/>
      <c r="L44" s="38"/>
      <c r="M44" s="38"/>
      <c r="N44" s="74"/>
      <c r="O44" s="38"/>
      <c r="P44" s="38"/>
      <c r="Q44" s="20">
        <f>SUMPRODUCT(SUMIF(Gateshift[Gatehouse],'Aug 12-Sept 8'!J44:P44,Gateshift[Hours]))</f>
        <v>0</v>
      </c>
      <c r="R44" s="21">
        <f t="shared" ref="R44:R48" si="6">SUM(I44,Q44)</f>
        <v>0</v>
      </c>
    </row>
    <row r="45" spans="1:18" ht="15.75" customHeight="1" x14ac:dyDescent="0.2">
      <c r="A45" s="52"/>
      <c r="B45" s="36"/>
      <c r="C45" s="36"/>
      <c r="D45" s="36"/>
      <c r="E45" s="36"/>
      <c r="F45" s="36"/>
      <c r="G45" s="36"/>
      <c r="H45" s="36"/>
      <c r="I45" s="20">
        <f>SUMPRODUCT(SUMIF(Gateshift[Gatehouse],'Aug 12-Sept 8'!B45:H45,Gateshift[Hours]))</f>
        <v>0</v>
      </c>
      <c r="J45" s="38"/>
      <c r="K45" s="38"/>
      <c r="L45" s="38"/>
      <c r="M45" s="38"/>
      <c r="N45" s="74"/>
      <c r="O45" s="38"/>
      <c r="P45" s="38"/>
      <c r="Q45" s="20">
        <f>SUMPRODUCT(SUMIF(Gateshift[Gatehouse],'Aug 12-Sept 8'!J45:P45,Gateshift[Hours]))</f>
        <v>0</v>
      </c>
      <c r="R45" s="21">
        <f t="shared" si="6"/>
        <v>0</v>
      </c>
    </row>
    <row r="46" spans="1:18" ht="15.75" customHeight="1" x14ac:dyDescent="0.2">
      <c r="A46" s="52"/>
      <c r="B46" s="36"/>
      <c r="C46" s="36"/>
      <c r="D46" s="36"/>
      <c r="E46" s="36"/>
      <c r="F46" s="36"/>
      <c r="G46" s="36"/>
      <c r="H46" s="36"/>
      <c r="I46" s="20">
        <f>SUMPRODUCT(SUMIF(Gateshift[Gatehouse],'Aug 12-Sept 8'!B46:H46,Gateshift[Hours]))</f>
        <v>0</v>
      </c>
      <c r="J46" s="38"/>
      <c r="K46" s="38"/>
      <c r="L46" s="38"/>
      <c r="M46" s="38"/>
      <c r="N46" s="74"/>
      <c r="O46" s="38"/>
      <c r="P46" s="38"/>
      <c r="Q46" s="20">
        <f>SUMPRODUCT(SUMIF(Gateshift[Gatehouse],'Aug 12-Sept 8'!J46:P46,Gateshift[Hours]))</f>
        <v>0</v>
      </c>
      <c r="R46" s="21">
        <f t="shared" si="6"/>
        <v>0</v>
      </c>
    </row>
    <row r="47" spans="1:18" ht="15.75" customHeight="1" x14ac:dyDescent="0.2">
      <c r="A47" s="52"/>
      <c r="B47" s="37"/>
      <c r="C47" s="37"/>
      <c r="D47" s="37"/>
      <c r="E47" s="37"/>
      <c r="F47" s="37"/>
      <c r="G47" s="37"/>
      <c r="H47" s="37"/>
      <c r="I47" s="20">
        <f>SUMPRODUCT(SUMIF(Gateshift[Gatehouse],'Aug 12-Sept 8'!B47:H47,Gateshift[Hours]))</f>
        <v>0</v>
      </c>
      <c r="J47" s="38"/>
      <c r="K47" s="38"/>
      <c r="L47" s="38"/>
      <c r="M47" s="38"/>
      <c r="N47" s="74"/>
      <c r="O47" s="38"/>
      <c r="P47" s="38"/>
      <c r="Q47" s="20">
        <f>SUMPRODUCT(SUMIF(Gateshift[Gatehouse],'Aug 12-Sept 8'!J47:P47,Gateshift[Hours]))</f>
        <v>0</v>
      </c>
      <c r="R47" s="21">
        <f t="shared" si="6"/>
        <v>0</v>
      </c>
    </row>
    <row r="48" spans="1:18" ht="15.75" customHeight="1" x14ac:dyDescent="0.2">
      <c r="A48" s="52"/>
      <c r="B48" s="36"/>
      <c r="C48" s="37"/>
      <c r="D48" s="36"/>
      <c r="E48" s="36"/>
      <c r="F48" s="36"/>
      <c r="G48" s="36"/>
      <c r="H48" s="36"/>
      <c r="I48" s="20">
        <f>SUMPRODUCT(SUMIF(Gateshift[Gatehouse],'Aug 12-Sept 8'!B48:H48,Gateshift[Hours]))</f>
        <v>0</v>
      </c>
      <c r="J48" s="38"/>
      <c r="K48" s="38"/>
      <c r="L48" s="38"/>
      <c r="M48" s="38"/>
      <c r="N48" s="74"/>
      <c r="O48" s="38"/>
      <c r="P48" s="38"/>
      <c r="Q48" s="20">
        <f>SUMPRODUCT(SUMIF(Gateshift[Gatehouse],'Aug 12-Sept 8'!J48:P48,Gateshift[Hours]))</f>
        <v>0</v>
      </c>
      <c r="R48" s="21">
        <f t="shared" si="6"/>
        <v>0</v>
      </c>
    </row>
    <row r="49" spans="1:18" ht="15.75" customHeight="1" x14ac:dyDescent="0.2">
      <c r="A49" s="57" t="s">
        <v>21</v>
      </c>
      <c r="B49" s="35"/>
      <c r="C49" s="35"/>
      <c r="D49" s="35"/>
      <c r="E49" s="35"/>
      <c r="F49" s="35"/>
      <c r="G49" s="35"/>
      <c r="H49" s="35"/>
      <c r="I49" s="43"/>
      <c r="J49" s="35"/>
      <c r="K49" s="35"/>
      <c r="L49" s="35"/>
      <c r="M49" s="35"/>
      <c r="N49" s="35"/>
      <c r="O49" s="35"/>
      <c r="P49" s="41"/>
      <c r="Q49" s="22"/>
      <c r="R49" s="23"/>
    </row>
    <row r="50" spans="1:18" ht="15.75" customHeight="1" x14ac:dyDescent="0.2">
      <c r="A50" s="53"/>
      <c r="B50" s="38"/>
      <c r="C50" s="38"/>
      <c r="D50" s="38"/>
      <c r="E50" s="38"/>
      <c r="F50" s="38"/>
      <c r="G50" s="38"/>
      <c r="H50" s="38"/>
      <c r="I50" s="20">
        <f>SUMPRODUCT(SUMIF(MaintShift[Maintenance],'Aug 12-Sept 8'!B50:H50,MaintShift[Hours]))</f>
        <v>0</v>
      </c>
      <c r="J50" s="38"/>
      <c r="K50" s="38"/>
      <c r="L50" s="38"/>
      <c r="M50" s="38"/>
      <c r="N50" s="74"/>
      <c r="O50" s="38"/>
      <c r="P50" s="38"/>
      <c r="Q50" s="20">
        <f>SUMPRODUCT(SUMIF(MaintShift[Maintenance],'Aug 12-Sept 8'!J50:P50,MaintShift[Hours]))</f>
        <v>0</v>
      </c>
      <c r="R50" s="21">
        <f t="shared" ref="R50:R55" si="7">SUM(I50,Q50)</f>
        <v>0</v>
      </c>
    </row>
    <row r="51" spans="1:18" ht="15.75" customHeight="1" x14ac:dyDescent="0.2">
      <c r="A51" s="53"/>
      <c r="B51" s="38"/>
      <c r="C51" s="38"/>
      <c r="D51" s="38"/>
      <c r="E51" s="38"/>
      <c r="F51" s="38"/>
      <c r="G51" s="38"/>
      <c r="H51" s="38"/>
      <c r="I51" s="20">
        <f>SUMPRODUCT(SUMIF(MaintShift[Maintenance],'Aug 12-Sept 8'!B51:H51,MaintShift[Hours]))</f>
        <v>0</v>
      </c>
      <c r="J51" s="38"/>
      <c r="K51" s="38"/>
      <c r="L51" s="38"/>
      <c r="M51" s="38"/>
      <c r="N51" s="74"/>
      <c r="O51" s="38"/>
      <c r="P51" s="38"/>
      <c r="Q51" s="20">
        <f>SUMPRODUCT(SUMIF(MaintShift[Maintenance],'Aug 12-Sept 8'!J51:P51,MaintShift[Hours]))</f>
        <v>0</v>
      </c>
      <c r="R51" s="21">
        <f t="shared" si="7"/>
        <v>0</v>
      </c>
    </row>
    <row r="52" spans="1:18" ht="15.75" customHeight="1" x14ac:dyDescent="0.2">
      <c r="A52" s="53"/>
      <c r="B52" s="38"/>
      <c r="C52" s="38"/>
      <c r="D52" s="38"/>
      <c r="E52" s="38"/>
      <c r="F52" s="38"/>
      <c r="G52" s="38"/>
      <c r="H52" s="38"/>
      <c r="I52" s="20">
        <f>SUMPRODUCT(SUMIF(MaintShift[Maintenance],'Aug 12-Sept 8'!B52:H52,MaintShift[Hours]))</f>
        <v>0</v>
      </c>
      <c r="J52" s="38"/>
      <c r="K52" s="38"/>
      <c r="L52" s="38"/>
      <c r="M52" s="38"/>
      <c r="N52" s="74"/>
      <c r="O52" s="38"/>
      <c r="P52" s="38"/>
      <c r="Q52" s="20">
        <f>SUMPRODUCT(SUMIF(MaintShift[Maintenance],'Aug 12-Sept 8'!J52:P52,MaintShift[Hours]))</f>
        <v>0</v>
      </c>
      <c r="R52" s="21">
        <f t="shared" si="7"/>
        <v>0</v>
      </c>
    </row>
    <row r="53" spans="1:18" ht="15.75" customHeight="1" x14ac:dyDescent="0.2">
      <c r="A53" s="53"/>
      <c r="B53" s="38"/>
      <c r="C53" s="38"/>
      <c r="D53" s="38"/>
      <c r="E53" s="38"/>
      <c r="F53" s="38"/>
      <c r="G53" s="38"/>
      <c r="H53" s="38"/>
      <c r="I53" s="20">
        <f>SUMPRODUCT(SUMIF(MaintShift[Maintenance],'Aug 12-Sept 8'!B53:H53,MaintShift[Hours]))</f>
        <v>0</v>
      </c>
      <c r="J53" s="38"/>
      <c r="K53" s="38"/>
      <c r="L53" s="38"/>
      <c r="M53" s="38"/>
      <c r="N53" s="74"/>
      <c r="O53" s="38"/>
      <c r="P53" s="38"/>
      <c r="Q53" s="20">
        <f>SUMPRODUCT(SUMIF(MaintShift[Maintenance],'Aug 12-Sept 8'!J53:P53,MaintShift[Hours]))</f>
        <v>0</v>
      </c>
      <c r="R53" s="21">
        <f t="shared" si="7"/>
        <v>0</v>
      </c>
    </row>
    <row r="54" spans="1:18" ht="15.75" customHeight="1" x14ac:dyDescent="0.2">
      <c r="A54" s="53"/>
      <c r="B54" s="38"/>
      <c r="C54" s="38"/>
      <c r="D54" s="38"/>
      <c r="E54" s="38"/>
      <c r="F54" s="38"/>
      <c r="G54" s="38"/>
      <c r="H54" s="38"/>
      <c r="I54" s="20">
        <f>SUMPRODUCT(SUMIF(MaintShift[Maintenance],'Aug 12-Sept 8'!B54:H54,MaintShift[Hours]))</f>
        <v>0</v>
      </c>
      <c r="J54" s="38"/>
      <c r="K54" s="38"/>
      <c r="L54" s="38"/>
      <c r="M54" s="38"/>
      <c r="N54" s="74"/>
      <c r="O54" s="38"/>
      <c r="P54" s="38"/>
      <c r="Q54" s="20">
        <f>SUMPRODUCT(SUMIF(MaintShift[Maintenance],'Aug 12-Sept 8'!J54:P54,MaintShift[Hours]))</f>
        <v>0</v>
      </c>
      <c r="R54" s="21">
        <f t="shared" si="7"/>
        <v>0</v>
      </c>
    </row>
    <row r="55" spans="1:18" ht="15.75" customHeight="1" x14ac:dyDescent="0.2">
      <c r="A55" s="54"/>
      <c r="B55" s="38"/>
      <c r="C55" s="38"/>
      <c r="D55" s="38"/>
      <c r="E55" s="38"/>
      <c r="F55" s="38"/>
      <c r="G55" s="38"/>
      <c r="H55" s="38"/>
      <c r="I55" s="20">
        <f>SUMPRODUCT(SUMIF(MaintShift[Maintenance],'Aug 12-Sept 8'!B55:H55,MaintShift[Hours]))</f>
        <v>0</v>
      </c>
      <c r="J55" s="38"/>
      <c r="K55" s="38"/>
      <c r="L55" s="38"/>
      <c r="M55" s="38"/>
      <c r="N55" s="74"/>
      <c r="O55" s="38"/>
      <c r="P55" s="38"/>
      <c r="Q55" s="20">
        <f>SUMPRODUCT(SUMIF(MaintShift[Maintenance],'Aug 12-Sept 8'!J55:P55,MaintShift[Hours]))</f>
        <v>0</v>
      </c>
      <c r="R55" s="24">
        <f t="shared" si="7"/>
        <v>0</v>
      </c>
    </row>
    <row r="56" spans="1:18" ht="15.75" customHeight="1" x14ac:dyDescent="0.2">
      <c r="A56" s="58" t="s">
        <v>23</v>
      </c>
      <c r="B56" s="30"/>
      <c r="C56" s="30"/>
      <c r="D56" s="30"/>
      <c r="E56" s="30"/>
      <c r="F56" s="30"/>
      <c r="G56" s="30"/>
      <c r="H56" s="30"/>
      <c r="I56" s="25"/>
      <c r="J56" s="30"/>
      <c r="K56" s="30"/>
      <c r="L56" s="30"/>
      <c r="M56" s="30"/>
      <c r="N56" s="30"/>
      <c r="O56" s="30"/>
      <c r="P56" s="30"/>
      <c r="Q56" s="25"/>
      <c r="R56" s="26"/>
    </row>
    <row r="57" spans="1:18" ht="15.75" customHeight="1" x14ac:dyDescent="0.2">
      <c r="A57" s="55"/>
      <c r="B57" s="39"/>
      <c r="C57" s="39"/>
      <c r="D57" s="39"/>
      <c r="E57" s="39"/>
      <c r="F57" s="39"/>
      <c r="G57" s="39"/>
      <c r="H57" s="39"/>
      <c r="I57" s="20">
        <f>SUMPRODUCT(SUMIF(Con[Concession],'Aug 12-Sept 8'!B57:H57,Con[Hours]))</f>
        <v>0</v>
      </c>
      <c r="J57" s="39"/>
      <c r="K57" s="39"/>
      <c r="L57" s="39"/>
      <c r="M57" s="39"/>
      <c r="N57" s="75"/>
      <c r="O57" s="39"/>
      <c r="P57" s="39"/>
      <c r="Q57" s="20">
        <f>SUMPRODUCT(SUMIF(Con[Concession],'Aug 12-Sept 8'!J57:P57,Con[Hours]))</f>
        <v>0</v>
      </c>
      <c r="R57" s="27">
        <f>SUM(Q57,I57)</f>
        <v>0</v>
      </c>
    </row>
    <row r="58" spans="1:18" ht="15.75" customHeight="1" x14ac:dyDescent="0.2">
      <c r="A58" s="55"/>
      <c r="B58" s="39"/>
      <c r="C58" s="39"/>
      <c r="D58" s="39"/>
      <c r="E58" s="39"/>
      <c r="F58" s="39"/>
      <c r="G58" s="39"/>
      <c r="H58" s="39"/>
      <c r="I58" s="20">
        <f>SUMPRODUCT(SUMIF(Con[Concession],'Aug 12-Sept 8'!B58:H58,Con[Hours]))</f>
        <v>0</v>
      </c>
      <c r="J58" s="39"/>
      <c r="K58" s="39"/>
      <c r="L58" s="39"/>
      <c r="M58" s="39"/>
      <c r="N58" s="75"/>
      <c r="O58" s="39"/>
      <c r="P58" s="39"/>
      <c r="Q58" s="20">
        <f>SUMPRODUCT(SUMIF(Con[Concession],'Aug 12-Sept 8'!J58:P58,Con[Hours]))</f>
        <v>0</v>
      </c>
      <c r="R58" s="27">
        <f>SUM(Q58,I58)</f>
        <v>0</v>
      </c>
    </row>
    <row r="59" spans="1:18" ht="15.75" customHeight="1" x14ac:dyDescent="0.2">
      <c r="A59" s="59" t="s">
        <v>24</v>
      </c>
      <c r="B59" s="30"/>
      <c r="C59" s="30"/>
      <c r="D59" s="30"/>
      <c r="E59" s="30"/>
      <c r="F59" s="30"/>
      <c r="G59" s="30"/>
      <c r="H59" s="30"/>
      <c r="I59" s="25"/>
      <c r="J59" s="30"/>
      <c r="K59" s="30"/>
      <c r="L59" s="30"/>
      <c r="M59" s="30"/>
      <c r="N59" s="30"/>
      <c r="O59" s="30"/>
      <c r="P59" s="30"/>
      <c r="Q59" s="25"/>
      <c r="R59" s="26"/>
    </row>
    <row r="60" spans="1:18" ht="15.75" customHeight="1" x14ac:dyDescent="0.2">
      <c r="A60" s="56"/>
      <c r="B60" s="39"/>
      <c r="C60" s="39"/>
      <c r="D60" s="39"/>
      <c r="E60" s="39"/>
      <c r="F60" s="39"/>
      <c r="G60" s="39"/>
      <c r="H60" s="39"/>
      <c r="I60" s="28">
        <f>SUMPRODUCT(SUMIF(Vis[Visitor Services],'Aug 12-Sept 8'!B60:H60,Vis[Hours]))</f>
        <v>0</v>
      </c>
      <c r="J60" s="39"/>
      <c r="K60" s="39"/>
      <c r="L60" s="39"/>
      <c r="M60" s="39"/>
      <c r="N60" s="75"/>
      <c r="O60" s="39"/>
      <c r="P60" s="39"/>
      <c r="Q60" s="28">
        <f>SUMPRODUCT(SUMIF(Vis[Visitor Services],'Aug 12-Sept 8'!J60:P60,Vis[Hours]))</f>
        <v>0</v>
      </c>
      <c r="R60" s="29">
        <f>SUM(I60,Q60)</f>
        <v>0</v>
      </c>
    </row>
    <row r="62" spans="1:18" ht="12.75" x14ac:dyDescent="0.2"/>
  </sheetData>
  <sheetProtection selectLockedCells="1"/>
  <dataConsolidate/>
  <mergeCells count="6">
    <mergeCell ref="A2:C2"/>
    <mergeCell ref="H2:R3"/>
    <mergeCell ref="A3:G3"/>
    <mergeCell ref="A32:C32"/>
    <mergeCell ref="H32:R33"/>
    <mergeCell ref="A33:G33"/>
  </mergeCells>
  <dataValidations count="7">
    <dataValidation type="list" allowBlank="1" showErrorMessage="1" error="Must pick a predetermined shift from the drop down list." sqref="J9:P12 J39:P42">
      <formula1>INDIRECT("SecShift[Security]")</formula1>
    </dataValidation>
    <dataValidation type="list" allowBlank="1" showErrorMessage="1" error="Must pick a predetermined shift from the drop down list." sqref="J14:P18 J44:P48 B14:H18 B44:H48">
      <formula1>INDIRECT("Gateshift[Gatehouse]")</formula1>
    </dataValidation>
    <dataValidation type="list" allowBlank="1" showErrorMessage="1" error="Must pick a predetermined shift from the drop down list." sqref="J20:P25 J50:P55 B20:H25 B50:H55">
      <formula1>INDIRECT("MaintShift[Maintenance]")</formula1>
    </dataValidation>
    <dataValidation type="list" allowBlank="1" showInputMessage="1" showErrorMessage="1" error="Must pick a predetermined shift from the drop down list." sqref="B9:H12 B39:H42">
      <formula1>INDIRECT("SecShift[Security]")</formula1>
    </dataValidation>
    <dataValidation type="list" allowBlank="1" showInputMessage="1" showErrorMessage="1" error="Must pick a predetermined shift from the drop down list." sqref="J27:P28 J57:P58 B27:H28 B57:H58">
      <formula1>INDIRECT("Con[Concession]")</formula1>
    </dataValidation>
    <dataValidation type="list" allowBlank="1" showInputMessage="1" showErrorMessage="1" error="Must pick a predetermined shift from the drop down list." sqref="J30:P30 J60:P60 B30:H30 B60:H60">
      <formula1>INDIRECT("Vis[Visitor Services]")</formula1>
    </dataValidation>
    <dataValidation type="list" allowBlank="1" showInputMessage="1" showErrorMessage="1" error="Must pick a predetermined shift from the drop down list." sqref="J5:P7 J35:P37 B5:H7 B35:H37">
      <formula1>INDIRECT("Senior[Senior Staff]")</formula1>
    </dataValidation>
  </dataValidations>
  <pageMargins left="0.25" right="0.25" top="0.75" bottom="0.75" header="0.3" footer="0.3"/>
  <pageSetup paperSize="5" scale="56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41" r:id="rId4" name="CommandButton13">
          <controlPr defaultSize="0" autoLine="0" r:id="rId5">
            <anchor moveWithCells="1">
              <from>
                <xdr:col>7</xdr:col>
                <xdr:colOff>95250</xdr:colOff>
                <xdr:row>1</xdr:row>
                <xdr:rowOff>9525</xdr:rowOff>
              </from>
              <to>
                <xdr:col>8</xdr:col>
                <xdr:colOff>247650</xdr:colOff>
                <xdr:row>2</xdr:row>
                <xdr:rowOff>104775</xdr:rowOff>
              </to>
            </anchor>
          </controlPr>
        </control>
      </mc:Choice>
      <mc:Fallback>
        <control shapeId="10241" r:id="rId4" name="CommandButton13"/>
      </mc:Fallback>
    </mc:AlternateContent>
    <mc:AlternateContent xmlns:mc="http://schemas.openxmlformats.org/markup-compatibility/2006">
      <mc:Choice Requires="x14">
        <control shapeId="10242" r:id="rId6" name="CommandButton14">
          <controlPr defaultSize="0" autoLine="0" r:id="rId7">
            <anchor moveWithCells="1">
              <from>
                <xdr:col>7</xdr:col>
                <xdr:colOff>104775</xdr:colOff>
                <xdr:row>31</xdr:row>
                <xdr:rowOff>19050</xdr:rowOff>
              </from>
              <to>
                <xdr:col>8</xdr:col>
                <xdr:colOff>257175</xdr:colOff>
                <xdr:row>32</xdr:row>
                <xdr:rowOff>133350</xdr:rowOff>
              </to>
            </anchor>
          </controlPr>
        </control>
      </mc:Choice>
      <mc:Fallback>
        <control shapeId="10242" r:id="rId6" name="CommandButton1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Dec 31-Jan 27</vt:lpstr>
      <vt:lpstr>Jan 28-Feb 24</vt:lpstr>
      <vt:lpstr>Feb 25-Mar 24</vt:lpstr>
      <vt:lpstr>Mar 25-Apr 21</vt:lpstr>
      <vt:lpstr>Apr 22-May19</vt:lpstr>
      <vt:lpstr>May 20-Jun16</vt:lpstr>
      <vt:lpstr>Jun17-Jul14</vt:lpstr>
      <vt:lpstr>Jul 15-Aug 11</vt:lpstr>
      <vt:lpstr>Aug 12-Sept 8</vt:lpstr>
      <vt:lpstr>Sept 9-Oct 6</vt:lpstr>
      <vt:lpstr>Oct 7-Nov3</vt:lpstr>
      <vt:lpstr>Nov 4-Dec 1</vt:lpstr>
      <vt:lpstr>Dec 2-Dec 29</vt:lpstr>
      <vt:lpstr>Dec 29-Jan 25</vt:lpstr>
      <vt:lpstr>Shift Data</vt:lpstr>
      <vt:lpstr>Form Responses 1</vt:lpstr>
      <vt:lpstr>Security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Jan-Willem Laros</dc:creator>
  <cp:lastModifiedBy>Jan-Willem Laros</cp:lastModifiedBy>
  <cp:lastPrinted>2020-06-18T16:51:51Z</cp:lastPrinted>
  <dcterms:created xsi:type="dcterms:W3CDTF">2020-03-15T00:20:59Z</dcterms:created>
  <dcterms:modified xsi:type="dcterms:W3CDTF">2021-01-20T16:35:24Z</dcterms:modified>
</cp:coreProperties>
</file>